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900" activeTab="1"/>
  </bookViews>
  <sheets>
    <sheet name="HLM - mladší" sheetId="1" r:id="rId1"/>
    <sheet name="HLM - starší" sheetId="2" r:id="rId2"/>
    <sheet name="9. kolo - Dobroslavice" sheetId="3" r:id="rId3"/>
    <sheet name="8. kolo - Šilheřovice" sheetId="4" r:id="rId4"/>
    <sheet name="7. kolo - Bohuslavice" sheetId="5" r:id="rId5"/>
    <sheet name="6. kolo - Darkovice" sheetId="6" r:id="rId6"/>
    <sheet name="5. kolo - Dobroslavice" sheetId="7" r:id="rId7"/>
    <sheet name="4. kolo - Závada" sheetId="8" r:id="rId8"/>
    <sheet name="3. kolo - Hať" sheetId="9" r:id="rId9"/>
    <sheet name="2. kolo - Strahovice" sheetId="10" r:id="rId10"/>
    <sheet name="1. kolo - Děhylov" sheetId="11" r:id="rId11"/>
    <sheet name="10. kolo - Bobrovníky" sheetId="12" r:id="rId12"/>
    <sheet name="11. kolo - Markvartovice" sheetId="13" r:id="rId13"/>
    <sheet name="Bodové hodnocení" sheetId="14" r:id="rId14"/>
  </sheets>
  <definedNames>
    <definedName name="_xlfn.IFERROR" hidden="1">#NAME?</definedName>
    <definedName name="_xlnm.Print_Titles" localSheetId="11">'10. kolo - Bobrovníky'!$1:$1</definedName>
    <definedName name="_xlnm.Print_Titles" localSheetId="12">'11. kolo - Markvartovice'!$1:$1</definedName>
    <definedName name="_xlnm.Print_Titles" localSheetId="5">'6. kolo - Darkovice'!$1:$1</definedName>
    <definedName name="_xlnm.Print_Titles" localSheetId="4">'7. kolo - Bohuslavice'!$1:$1</definedName>
    <definedName name="_xlnm.Print_Titles" localSheetId="3">'8. kolo - Šilheřovice'!$1:$1</definedName>
    <definedName name="_xlnm.Print_Titles" localSheetId="2">'9. kolo - Dobroslavice'!$1:$1</definedName>
    <definedName name="_xlnm.Print_Area" localSheetId="10">'1. kolo - Děhylov'!$A$1:$Q$59</definedName>
    <definedName name="_xlnm.Print_Area" localSheetId="11">'10. kolo - Bobrovníky'!$A$1:$Q$82</definedName>
    <definedName name="_xlnm.Print_Area" localSheetId="12">'11. kolo - Markvartovice'!$A$1:$Q$82</definedName>
    <definedName name="_xlnm.Print_Area" localSheetId="9">'2. kolo - Strahovice'!$A$1:$Q$63</definedName>
    <definedName name="_xlnm.Print_Area" localSheetId="8">'3. kolo - Hať'!$A$1:$Q$59</definedName>
    <definedName name="_xlnm.Print_Area" localSheetId="7">'4. kolo - Závada'!$A$1:$Q$56</definedName>
    <definedName name="_xlnm.Print_Area" localSheetId="6">'5. kolo - Dobroslavice'!$A$1:$J$36</definedName>
    <definedName name="_xlnm.Print_Area" localSheetId="5">'6. kolo - Darkovice'!$A$1:$T$60</definedName>
    <definedName name="_xlnm.Print_Area" localSheetId="4">'7. kolo - Bohuslavice'!$A$1:$Q$62</definedName>
    <definedName name="_xlnm.Print_Area" localSheetId="3">'8. kolo - Šilheřovice'!$A$1:$Q$82</definedName>
    <definedName name="_xlnm.Print_Area" localSheetId="2">'9. kolo - Dobroslavice'!$A$1:$Q$58</definedName>
    <definedName name="_xlnm.Print_Area" localSheetId="0">'HLM - mladší'!$A$1:$O$24</definedName>
    <definedName name="_xlnm.Print_Area" localSheetId="1">'HLM - starší'!$A$1:$O$22</definedName>
  </definedNames>
  <calcPr fullCalcOnLoad="1"/>
</workbook>
</file>

<file path=xl/sharedStrings.xml><?xml version="1.0" encoding="utf-8"?>
<sst xmlns="http://schemas.openxmlformats.org/spreadsheetml/2006/main" count="2422" uniqueCount="101">
  <si>
    <t>Kolo:</t>
  </si>
  <si>
    <t>Poř.</t>
  </si>
  <si>
    <t>Družstvo</t>
  </si>
  <si>
    <t>Celkem</t>
  </si>
  <si>
    <t>Děhylov</t>
  </si>
  <si>
    <t>Závada</t>
  </si>
  <si>
    <t>Dobroslavice</t>
  </si>
  <si>
    <t>Markvartovice</t>
  </si>
  <si>
    <t>Darkovice</t>
  </si>
  <si>
    <t>Ludgeřovice</t>
  </si>
  <si>
    <t>Hlučín</t>
  </si>
  <si>
    <t>Kronika</t>
  </si>
  <si>
    <t>Bohuslavice</t>
  </si>
  <si>
    <t>Bobrovníky</t>
  </si>
  <si>
    <t>Vřesina</t>
  </si>
  <si>
    <t>body</t>
  </si>
  <si>
    <t>1.</t>
  </si>
  <si>
    <t>Strahovice</t>
  </si>
  <si>
    <t>2.</t>
  </si>
  <si>
    <t>3.</t>
  </si>
  <si>
    <t>4.</t>
  </si>
  <si>
    <t>5.</t>
  </si>
  <si>
    <t>6.</t>
  </si>
  <si>
    <t>7.</t>
  </si>
  <si>
    <t>Kozmice</t>
  </si>
  <si>
    <t>8.</t>
  </si>
  <si>
    <t>9.</t>
  </si>
  <si>
    <t>10.</t>
  </si>
  <si>
    <t>11.</t>
  </si>
  <si>
    <t>12.</t>
  </si>
  <si>
    <t>13.</t>
  </si>
  <si>
    <t>PÚ</t>
  </si>
  <si>
    <t>Součet umístění</t>
  </si>
  <si>
    <t>Body</t>
  </si>
  <si>
    <t>st.č.</t>
  </si>
  <si>
    <t>Výsledný čas</t>
  </si>
  <si>
    <t>Umístění</t>
  </si>
  <si>
    <t>1. čas</t>
  </si>
  <si>
    <t>2.čas</t>
  </si>
  <si>
    <t>trestné</t>
  </si>
  <si>
    <t>Štafeta mix</t>
  </si>
  <si>
    <t>Uzlová štafeta</t>
  </si>
  <si>
    <t>čas</t>
  </si>
  <si>
    <t>2. čas</t>
  </si>
  <si>
    <t>14.</t>
  </si>
  <si>
    <t>poř.</t>
  </si>
  <si>
    <t>3. čas</t>
  </si>
  <si>
    <t>4. čas</t>
  </si>
  <si>
    <t>5. čas</t>
  </si>
  <si>
    <t>součet 5t</t>
  </si>
  <si>
    <t>Pořádi</t>
  </si>
  <si>
    <t>Místo</t>
  </si>
  <si>
    <t>Bělá</t>
  </si>
  <si>
    <t>15.</t>
  </si>
  <si>
    <t>Hať</t>
  </si>
  <si>
    <t>I. pokus</t>
  </si>
  <si>
    <t>II. pokus</t>
  </si>
  <si>
    <t>LP</t>
  </si>
  <si>
    <t>PP</t>
  </si>
  <si>
    <t>Mladší žáci</t>
  </si>
  <si>
    <t>16.</t>
  </si>
  <si>
    <t>17.</t>
  </si>
  <si>
    <t>18.</t>
  </si>
  <si>
    <t>Starší žáci</t>
  </si>
  <si>
    <t>Bobrovníky A</t>
  </si>
  <si>
    <t>Bobrovníky B</t>
  </si>
  <si>
    <t>Chuchelna</t>
  </si>
  <si>
    <t>Štafeta požárních dvojic</t>
  </si>
  <si>
    <t>Štafeta 4x60m</t>
  </si>
  <si>
    <t>Celkové pořadí</t>
  </si>
  <si>
    <t>Pelkové pořadí</t>
  </si>
  <si>
    <t>Šilheřovice</t>
  </si>
  <si>
    <t>19.</t>
  </si>
  <si>
    <t>Háj v. Sl. - Lhota</t>
  </si>
  <si>
    <t xml:space="preserve">Markvartovice </t>
  </si>
  <si>
    <t>Ludgeřovice A</t>
  </si>
  <si>
    <t>Ludgeřovice B</t>
  </si>
  <si>
    <t>Jilešovice</t>
  </si>
  <si>
    <t>20.</t>
  </si>
  <si>
    <t>Hlučínská Liga Mládeže 2023/2024 - mladší žáci</t>
  </si>
  <si>
    <t>5. kolo Hlučínské ligy mládeže - Dobroslavice 1. 10. 2023</t>
  </si>
  <si>
    <t>17.9.203</t>
  </si>
  <si>
    <t>8. kolo Hlučínské ligy mládeže - Šilheřovice 4. 5. 2024</t>
  </si>
  <si>
    <t>10. kolo Hlučínské ligy mládeže - Bobrovníky 2. 6. 2024</t>
  </si>
  <si>
    <t>11. kolo Hlučínské ligy mládeže - Markvartovice 16. 6. 2024</t>
  </si>
  <si>
    <t>9. kolo Hlučínské ligy mládeže - Dobroslavice 12. 6. 2024</t>
  </si>
  <si>
    <t>7. kolo Hlučínské ligy mládeže - Bohuslavice 28. 4. 2024</t>
  </si>
  <si>
    <t>6. kolo Hlučínské ligy mládeže - Darkovice 26. 11. 2023</t>
  </si>
  <si>
    <t>4. kolo Hlučínské ligy mládeže - Závada 24. 9. 2023</t>
  </si>
  <si>
    <t>3. kolo Hlučínské ligy mládeže - Hať 17. 9. 2023</t>
  </si>
  <si>
    <t>2. kolo Hlučínské ligy mládeže - Strahovice 10. 9. 2023</t>
  </si>
  <si>
    <t>1. kolo Hlučínské ligy mládeže - Děhylov 3. 9. 2023</t>
  </si>
  <si>
    <t>Hlučínská Liga Mládeže 2023/2024 - starší žáci</t>
  </si>
  <si>
    <t>N</t>
  </si>
  <si>
    <t>Markvartovice A</t>
  </si>
  <si>
    <t>Markvartovice B</t>
  </si>
  <si>
    <t>Bělá A</t>
  </si>
  <si>
    <t>Kozmice A</t>
  </si>
  <si>
    <t>Kozmice B</t>
  </si>
  <si>
    <t>Bělá B</t>
  </si>
  <si>
    <t>ZRUŠENO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</si>
</sst>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mm:ss.00"/>
    <numFmt numFmtId="168" formatCode="m:ss.000"/>
    <numFmt numFmtId="169" formatCode="ss"/>
    <numFmt numFmtId="170" formatCode="m:ss.00"/>
    <numFmt numFmtId="171" formatCode="m:ss;@"/>
    <numFmt numFmtId="172" formatCode="mm:ss.0;@"/>
    <numFmt numFmtId="173" formatCode="mm:ss.000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57">
    <font>
      <sz val="11"/>
      <color indexed="8"/>
      <name val="Calibri"/>
      <family val="2"/>
    </font>
    <font>
      <sz val="10"/>
      <name val="Arial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D8D8D8"/>
        <bgColor indexed="64"/>
      </patternFill>
    </fill>
  </fills>
  <borders count="2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rgb="FF000000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rgb="FF000000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8"/>
      </bottom>
    </border>
    <border>
      <left style="thin">
        <color indexed="8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ck"/>
    </border>
    <border>
      <left style="thin"/>
      <right/>
      <top style="thin"/>
      <bottom style="thick"/>
    </border>
    <border>
      <left>
        <color indexed="63"/>
      </left>
      <right>
        <color indexed="63"/>
      </right>
      <top style="thin">
        <color indexed="8"/>
      </top>
      <bottom style="thick"/>
    </border>
    <border>
      <left style="medium">
        <color indexed="8"/>
      </left>
      <right style="medium">
        <color indexed="8"/>
      </right>
      <top style="thin">
        <color indexed="8"/>
      </top>
      <bottom style="thick"/>
    </border>
    <border>
      <left>
        <color indexed="63"/>
      </left>
      <right style="thick">
        <color indexed="8"/>
      </right>
      <top>
        <color indexed="63"/>
      </top>
      <bottom style="thick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>
        <color indexed="8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ck">
        <color indexed="8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indexed="8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indexed="8"/>
      </top>
      <bottom style="thin">
        <color indexed="8"/>
      </bottom>
    </border>
    <border>
      <left style="medium">
        <color rgb="FF000000"/>
      </left>
      <right style="thin">
        <color rgb="FF000000"/>
      </right>
      <top style="thin">
        <color indexed="8"/>
      </top>
      <bottom style="medium">
        <color indexed="8"/>
      </bottom>
    </border>
    <border>
      <left style="medium">
        <color rgb="FF000000"/>
      </left>
      <right style="thin">
        <color rgb="FF000000"/>
      </right>
      <top style="thin">
        <color indexed="8"/>
      </top>
      <bottom style="thick">
        <color indexed="8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rgb="FF000000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rgb="FF000000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indexed="8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rgb="FF000000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rgb="FF000000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rgb="FF000000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rgb="FF000000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rgb="FF000000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>
        <color rgb="FF000000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rgb="FF000000"/>
      </left>
      <right style="medium">
        <color rgb="FF000000"/>
      </right>
      <top style="medium">
        <color indexed="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0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6" fontId="7" fillId="0" borderId="17" xfId="0" applyNumberFormat="1" applyFont="1" applyFill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19" xfId="0" applyNumberFormat="1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0" borderId="21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166" fontId="7" fillId="0" borderId="23" xfId="0" applyNumberFormat="1" applyFont="1" applyFill="1" applyBorder="1" applyAlignment="1" applyProtection="1">
      <alignment horizontal="center" vertical="center"/>
      <protection locked="0"/>
    </xf>
    <xf numFmtId="166" fontId="7" fillId="0" borderId="17" xfId="0" applyNumberFormat="1" applyFont="1" applyFill="1" applyBorder="1" applyAlignment="1" applyProtection="1">
      <alignment horizontal="center" vertical="center"/>
      <protection locked="0"/>
    </xf>
    <xf numFmtId="166" fontId="7" fillId="0" borderId="19" xfId="0" applyNumberFormat="1" applyFont="1" applyFill="1" applyBorder="1" applyAlignment="1" applyProtection="1">
      <alignment horizontal="center" vertical="center"/>
      <protection locked="0"/>
    </xf>
    <xf numFmtId="166" fontId="7" fillId="0" borderId="18" xfId="0" applyNumberFormat="1" applyFont="1" applyFill="1" applyBorder="1" applyAlignment="1" applyProtection="1">
      <alignment horizontal="center" vertical="center"/>
      <protection locked="0"/>
    </xf>
    <xf numFmtId="166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4" fillId="33" borderId="32" xfId="0" applyFont="1" applyFill="1" applyBorder="1" applyAlignment="1" applyProtection="1">
      <alignment horizontal="center" vertical="center"/>
      <protection/>
    </xf>
    <xf numFmtId="0" fontId="14" fillId="33" borderId="25" xfId="0" applyFont="1" applyFill="1" applyBorder="1" applyAlignment="1" applyProtection="1">
      <alignment horizontal="center" vertical="center" wrapText="1"/>
      <protection/>
    </xf>
    <xf numFmtId="0" fontId="14" fillId="33" borderId="33" xfId="0" applyFont="1" applyFill="1" applyBorder="1" applyAlignment="1" applyProtection="1">
      <alignment vertical="center" wrapText="1"/>
      <protection/>
    </xf>
    <xf numFmtId="0" fontId="14" fillId="33" borderId="25" xfId="0" applyFont="1" applyFill="1" applyBorder="1" applyAlignment="1" applyProtection="1">
      <alignment vertical="center" wrapText="1"/>
      <protection/>
    </xf>
    <xf numFmtId="0" fontId="14" fillId="33" borderId="30" xfId="0" applyFont="1" applyFill="1" applyBorder="1" applyAlignment="1" applyProtection="1">
      <alignment horizontal="center" vertical="center" wrapText="1"/>
      <protection/>
    </xf>
    <xf numFmtId="0" fontId="13" fillId="33" borderId="33" xfId="0" applyFont="1" applyFill="1" applyBorder="1" applyAlignment="1" applyProtection="1">
      <alignment horizontal="center" vertical="center" wrapText="1"/>
      <protection/>
    </xf>
    <xf numFmtId="0" fontId="14" fillId="33" borderId="34" xfId="0" applyFont="1" applyFill="1" applyBorder="1" applyAlignment="1" applyProtection="1">
      <alignment horizontal="center" vertical="center" wrapText="1"/>
      <protection/>
    </xf>
    <xf numFmtId="47" fontId="14" fillId="33" borderId="19" xfId="0" applyNumberFormat="1" applyFont="1" applyFill="1" applyBorder="1" applyAlignment="1" applyProtection="1">
      <alignment horizontal="center" vertical="center" wrapText="1"/>
      <protection/>
    </xf>
    <xf numFmtId="0" fontId="14" fillId="33" borderId="35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vertical="center" wrapText="1"/>
      <protection/>
    </xf>
    <xf numFmtId="0" fontId="14" fillId="33" borderId="36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166" fontId="7" fillId="0" borderId="17" xfId="0" applyNumberFormat="1" applyFont="1" applyFill="1" applyBorder="1" applyAlignment="1" applyProtection="1">
      <alignment horizontal="center" vertical="center"/>
      <protection/>
    </xf>
    <xf numFmtId="166" fontId="7" fillId="0" borderId="19" xfId="0" applyNumberFormat="1" applyFont="1" applyFill="1" applyBorder="1" applyAlignment="1" applyProtection="1">
      <alignment horizontal="center" vertical="center"/>
      <protection/>
    </xf>
    <xf numFmtId="166" fontId="7" fillId="0" borderId="21" xfId="0" applyNumberFormat="1" applyFont="1" applyFill="1" applyBorder="1" applyAlignment="1" applyProtection="1">
      <alignment horizontal="center" vertical="center"/>
      <protection/>
    </xf>
    <xf numFmtId="166" fontId="7" fillId="0" borderId="37" xfId="0" applyNumberFormat="1" applyFont="1" applyFill="1" applyBorder="1" applyAlignment="1" applyProtection="1">
      <alignment horizontal="center" vertical="center"/>
      <protection locked="0"/>
    </xf>
    <xf numFmtId="1" fontId="7" fillId="0" borderId="38" xfId="0" applyNumberFormat="1" applyFont="1" applyFill="1" applyBorder="1" applyAlignment="1" applyProtection="1">
      <alignment horizontal="center" vertical="center"/>
      <protection locked="0"/>
    </xf>
    <xf numFmtId="166" fontId="7" fillId="0" borderId="29" xfId="0" applyNumberFormat="1" applyFont="1" applyFill="1" applyBorder="1" applyAlignment="1" applyProtection="1">
      <alignment horizontal="center" vertical="center"/>
      <protection locked="0"/>
    </xf>
    <xf numFmtId="1" fontId="7" fillId="0" borderId="18" xfId="0" applyNumberFormat="1" applyFont="1" applyFill="1" applyBorder="1" applyAlignment="1" applyProtection="1">
      <alignment horizontal="center" vertical="center"/>
      <protection locked="0"/>
    </xf>
    <xf numFmtId="166" fontId="7" fillId="0" borderId="28" xfId="0" applyNumberFormat="1" applyFont="1" applyFill="1" applyBorder="1" applyAlignment="1" applyProtection="1">
      <alignment horizontal="center" vertic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166" fontId="7" fillId="0" borderId="30" xfId="0" applyNumberFormat="1" applyFont="1" applyFill="1" applyBorder="1" applyAlignment="1" applyProtection="1">
      <alignment horizontal="center" vertical="center"/>
      <protection locked="0"/>
    </xf>
    <xf numFmtId="1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66" fontId="7" fillId="0" borderId="31" xfId="0" applyNumberFormat="1" applyFont="1" applyFill="1" applyBorder="1" applyAlignment="1" applyProtection="1">
      <alignment horizontal="center" vertical="center"/>
      <protection locked="0"/>
    </xf>
    <xf numFmtId="1" fontId="7" fillId="0" borderId="21" xfId="0" applyNumberFormat="1" applyFont="1" applyFill="1" applyBorder="1" applyAlignment="1" applyProtection="1">
      <alignment horizontal="center" vertical="center"/>
      <protection locked="0"/>
    </xf>
    <xf numFmtId="166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4" fillId="33" borderId="24" xfId="0" applyFont="1" applyFill="1" applyBorder="1" applyAlignment="1" applyProtection="1">
      <alignment horizontal="center" vertical="center" wrapText="1"/>
      <protection/>
    </xf>
    <xf numFmtId="0" fontId="14" fillId="33" borderId="40" xfId="0" applyFont="1" applyFill="1" applyBorder="1" applyAlignment="1" applyProtection="1">
      <alignment vertical="center" wrapText="1"/>
      <protection/>
    </xf>
    <xf numFmtId="0" fontId="14" fillId="33" borderId="24" xfId="0" applyFont="1" applyFill="1" applyBorder="1" applyAlignment="1" applyProtection="1">
      <alignment vertical="center" wrapText="1"/>
      <protection/>
    </xf>
    <xf numFmtId="0" fontId="14" fillId="33" borderId="29" xfId="0" applyFont="1" applyFill="1" applyBorder="1" applyAlignment="1" applyProtection="1">
      <alignment horizontal="center" vertical="center" wrapText="1"/>
      <protection/>
    </xf>
    <xf numFmtId="0" fontId="13" fillId="33" borderId="40" xfId="0" applyFont="1" applyFill="1" applyBorder="1" applyAlignment="1" applyProtection="1">
      <alignment horizontal="center" vertical="center" wrapText="1"/>
      <protection/>
    </xf>
    <xf numFmtId="0" fontId="14" fillId="33" borderId="41" xfId="0" applyFont="1" applyFill="1" applyBorder="1" applyAlignment="1" applyProtection="1">
      <alignment horizontal="center" vertical="center" wrapText="1"/>
      <protection/>
    </xf>
    <xf numFmtId="47" fontId="14" fillId="33" borderId="18" xfId="0" applyNumberFormat="1" applyFont="1" applyFill="1" applyBorder="1" applyAlignment="1" applyProtection="1">
      <alignment horizontal="center" vertical="center" wrapText="1"/>
      <protection/>
    </xf>
    <xf numFmtId="0" fontId="14" fillId="33" borderId="42" xfId="0" applyFont="1" applyFill="1" applyBorder="1" applyAlignment="1" applyProtection="1">
      <alignment horizontal="center" vertical="center" wrapText="1"/>
      <protection/>
    </xf>
    <xf numFmtId="1" fontId="14" fillId="33" borderId="4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4" fillId="34" borderId="44" xfId="0" applyFont="1" applyFill="1" applyBorder="1" applyAlignment="1">
      <alignment horizontal="center" vertical="center"/>
    </xf>
    <xf numFmtId="0" fontId="14" fillId="34" borderId="45" xfId="0" applyFont="1" applyFill="1" applyBorder="1" applyAlignment="1">
      <alignment horizontal="left" vertical="center"/>
    </xf>
    <xf numFmtId="0" fontId="14" fillId="34" borderId="46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0" fontId="16" fillId="34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 applyProtection="1">
      <alignment horizontal="center" vertical="center"/>
      <protection/>
    </xf>
    <xf numFmtId="0" fontId="11" fillId="0" borderId="51" xfId="0" applyFont="1" applyFill="1" applyBorder="1" applyAlignment="1" applyProtection="1">
      <alignment horizontal="center" vertical="center"/>
      <protection/>
    </xf>
    <xf numFmtId="0" fontId="11" fillId="0" borderId="5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/>
    </xf>
    <xf numFmtId="0" fontId="19" fillId="0" borderId="53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 locked="0"/>
    </xf>
    <xf numFmtId="166" fontId="11" fillId="0" borderId="0" xfId="0" applyNumberFormat="1" applyFont="1" applyFill="1" applyBorder="1" applyAlignment="1" applyProtection="1">
      <alignment horizontal="center" vertical="center"/>
      <protection locked="0"/>
    </xf>
    <xf numFmtId="166" fontId="7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66" fontId="56" fillId="0" borderId="0" xfId="0" applyNumberFormat="1" applyFont="1" applyBorder="1" applyAlignment="1">
      <alignment horizontal="center" vertical="center"/>
    </xf>
    <xf numFmtId="2" fontId="56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34" borderId="54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 applyProtection="1">
      <alignment horizontal="center" vertical="center"/>
      <protection/>
    </xf>
    <xf numFmtId="0" fontId="11" fillId="0" borderId="57" xfId="0" applyFont="1" applyFill="1" applyBorder="1" applyAlignment="1" applyProtection="1">
      <alignment horizontal="center" vertical="center"/>
      <protection/>
    </xf>
    <xf numFmtId="166" fontId="7" fillId="0" borderId="58" xfId="0" applyNumberFormat="1" applyFont="1" applyFill="1" applyBorder="1" applyAlignment="1" applyProtection="1">
      <alignment horizontal="center" vertical="center"/>
      <protection locked="0"/>
    </xf>
    <xf numFmtId="0" fontId="11" fillId="0" borderId="58" xfId="0" applyFont="1" applyFill="1" applyBorder="1" applyAlignment="1" applyProtection="1">
      <alignment horizontal="center" vertical="center"/>
      <protection/>
    </xf>
    <xf numFmtId="166" fontId="7" fillId="0" borderId="59" xfId="0" applyNumberFormat="1" applyFont="1" applyFill="1" applyBorder="1" applyAlignment="1" applyProtection="1">
      <alignment horizontal="center" vertical="center"/>
      <protection locked="0"/>
    </xf>
    <xf numFmtId="166" fontId="7" fillId="0" borderId="59" xfId="0" applyNumberFormat="1" applyFont="1" applyFill="1" applyBorder="1" applyAlignment="1" applyProtection="1">
      <alignment horizontal="center" vertical="center"/>
      <protection/>
    </xf>
    <xf numFmtId="166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33" borderId="48" xfId="45" applyFont="1" applyFill="1" applyBorder="1" applyAlignment="1">
      <alignment horizontal="center" vertical="center" wrapText="1"/>
      <protection/>
    </xf>
    <xf numFmtId="0" fontId="8" fillId="33" borderId="60" xfId="45" applyFont="1" applyFill="1" applyBorder="1" applyAlignment="1">
      <alignment horizontal="center" vertical="center" wrapText="1"/>
      <protection/>
    </xf>
    <xf numFmtId="0" fontId="5" fillId="0" borderId="0" xfId="45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center" vertical="center"/>
    </xf>
    <xf numFmtId="2" fontId="3" fillId="0" borderId="53" xfId="0" applyNumberFormat="1" applyFont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 vertical="center"/>
    </xf>
    <xf numFmtId="2" fontId="3" fillId="0" borderId="48" xfId="0" applyNumberFormat="1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1" xfId="0" applyFont="1" applyBorder="1" applyAlignment="1">
      <alignment vertical="center"/>
    </xf>
    <xf numFmtId="2" fontId="56" fillId="0" borderId="61" xfId="0" applyNumberFormat="1" applyFont="1" applyBorder="1" applyAlignment="1">
      <alignment horizontal="center" vertical="center"/>
    </xf>
    <xf numFmtId="2" fontId="3" fillId="0" borderId="61" xfId="0" applyNumberFormat="1" applyFont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7" fillId="0" borderId="62" xfId="0" applyNumberFormat="1" applyFont="1" applyFill="1" applyBorder="1" applyAlignment="1">
      <alignment horizontal="center" vertical="center" wrapText="1"/>
    </xf>
    <xf numFmtId="2" fontId="7" fillId="0" borderId="63" xfId="0" applyNumberFormat="1" applyFont="1" applyFill="1" applyBorder="1" applyAlignment="1">
      <alignment horizontal="center" vertical="center" wrapText="1"/>
    </xf>
    <xf numFmtId="2" fontId="7" fillId="0" borderId="64" xfId="0" applyNumberFormat="1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20" fillId="0" borderId="0" xfId="0" applyFont="1" applyAlignment="1">
      <alignment/>
    </xf>
    <xf numFmtId="2" fontId="7" fillId="0" borderId="65" xfId="0" applyNumberFormat="1" applyFont="1" applyFill="1" applyBorder="1" applyAlignment="1">
      <alignment horizontal="center" vertical="center" wrapText="1"/>
    </xf>
    <xf numFmtId="2" fontId="7" fillId="0" borderId="62" xfId="0" applyNumberFormat="1" applyFont="1" applyFill="1" applyBorder="1" applyAlignment="1">
      <alignment horizontal="center" vertical="center"/>
    </xf>
    <xf numFmtId="2" fontId="7" fillId="0" borderId="63" xfId="0" applyNumberFormat="1" applyFont="1" applyFill="1" applyBorder="1" applyAlignment="1">
      <alignment horizontal="center" vertical="center"/>
    </xf>
    <xf numFmtId="2" fontId="7" fillId="0" borderId="66" xfId="0" applyNumberFormat="1" applyFont="1" applyFill="1" applyBorder="1" applyAlignment="1">
      <alignment horizontal="center" vertical="center" wrapText="1"/>
    </xf>
    <xf numFmtId="2" fontId="7" fillId="0" borderId="67" xfId="0" applyNumberFormat="1" applyFont="1" applyFill="1" applyBorder="1" applyAlignment="1">
      <alignment horizontal="center" vertical="center" wrapText="1"/>
    </xf>
    <xf numFmtId="2" fontId="7" fillId="0" borderId="68" xfId="0" applyNumberFormat="1" applyFont="1" applyFill="1" applyBorder="1" applyAlignment="1">
      <alignment horizontal="center" vertical="center" wrapText="1"/>
    </xf>
    <xf numFmtId="2" fontId="7" fillId="0" borderId="69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7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71" xfId="0" applyFont="1" applyFill="1" applyBorder="1" applyAlignment="1">
      <alignment horizontal="center" vertical="center"/>
    </xf>
    <xf numFmtId="0" fontId="11" fillId="0" borderId="72" xfId="0" applyFont="1" applyFill="1" applyBorder="1" applyAlignment="1" applyProtection="1">
      <alignment horizontal="center" vertical="center"/>
      <protection/>
    </xf>
    <xf numFmtId="166" fontId="7" fillId="0" borderId="73" xfId="0" applyNumberFormat="1" applyFont="1" applyFill="1" applyBorder="1" applyAlignment="1" applyProtection="1">
      <alignment horizontal="center" vertical="center"/>
      <protection locked="0"/>
    </xf>
    <xf numFmtId="166" fontId="7" fillId="0" borderId="74" xfId="0" applyNumberFormat="1" applyFont="1" applyFill="1" applyBorder="1" applyAlignment="1" applyProtection="1">
      <alignment horizontal="center" vertical="center"/>
      <protection locked="0"/>
    </xf>
    <xf numFmtId="0" fontId="5" fillId="33" borderId="75" xfId="45" applyFont="1" applyFill="1" applyBorder="1" applyAlignment="1">
      <alignment horizontal="center" wrapText="1"/>
      <protection/>
    </xf>
    <xf numFmtId="0" fontId="5" fillId="35" borderId="75" xfId="45" applyFont="1" applyFill="1" applyBorder="1" applyAlignment="1">
      <alignment horizontal="center" wrapText="1"/>
      <protection/>
    </xf>
    <xf numFmtId="0" fontId="5" fillId="36" borderId="75" xfId="45" applyFont="1" applyFill="1" applyBorder="1" applyAlignment="1">
      <alignment horizontal="center" wrapText="1"/>
      <protection/>
    </xf>
    <xf numFmtId="14" fontId="5" fillId="33" borderId="75" xfId="45" applyNumberFormat="1" applyFont="1" applyFill="1" applyBorder="1" applyAlignment="1">
      <alignment horizontal="center" wrapText="1"/>
      <protection/>
    </xf>
    <xf numFmtId="14" fontId="5" fillId="35" borderId="75" xfId="45" applyNumberFormat="1" applyFont="1" applyFill="1" applyBorder="1" applyAlignment="1">
      <alignment horizontal="center" wrapText="1"/>
      <protection/>
    </xf>
    <xf numFmtId="14" fontId="5" fillId="36" borderId="75" xfId="45" applyNumberFormat="1" applyFont="1" applyFill="1" applyBorder="1" applyAlignment="1">
      <alignment horizontal="center" wrapText="1"/>
      <protection/>
    </xf>
    <xf numFmtId="0" fontId="6" fillId="0" borderId="0" xfId="45" applyFont="1" applyFill="1" applyBorder="1" applyAlignment="1">
      <alignment horizontal="center" vertical="center" wrapText="1"/>
      <protection/>
    </xf>
    <xf numFmtId="0" fontId="8" fillId="0" borderId="0" xfId="45" applyFont="1" applyFill="1" applyBorder="1" applyAlignment="1">
      <alignment horizontal="center" vertical="center" wrapText="1"/>
      <protection/>
    </xf>
    <xf numFmtId="0" fontId="3" fillId="0" borderId="46" xfId="45" applyFont="1" applyFill="1" applyBorder="1" applyAlignment="1" applyProtection="1">
      <alignment horizontal="center" vertical="center"/>
      <protection/>
    </xf>
    <xf numFmtId="0" fontId="3" fillId="36" borderId="46" xfId="45" applyFont="1" applyFill="1" applyBorder="1" applyAlignment="1" applyProtection="1">
      <alignment horizontal="center" vertical="center"/>
      <protection/>
    </xf>
    <xf numFmtId="0" fontId="3" fillId="36" borderId="47" xfId="45" applyFont="1" applyFill="1" applyBorder="1" applyAlignment="1" applyProtection="1">
      <alignment horizontal="center" vertical="center"/>
      <protection/>
    </xf>
    <xf numFmtId="0" fontId="5" fillId="36" borderId="76" xfId="45" applyFont="1" applyFill="1" applyBorder="1" applyAlignment="1">
      <alignment horizontal="center" vertical="center" wrapText="1"/>
      <protection/>
    </xf>
    <xf numFmtId="14" fontId="4" fillId="36" borderId="76" xfId="0" applyNumberFormat="1" applyFont="1" applyFill="1" applyBorder="1" applyAlignment="1">
      <alignment horizontal="center" vertical="center"/>
    </xf>
    <xf numFmtId="0" fontId="6" fillId="33" borderId="77" xfId="45" applyFont="1" applyFill="1" applyBorder="1" applyAlignment="1">
      <alignment horizontal="center" vertical="center" wrapText="1"/>
      <protection/>
    </xf>
    <xf numFmtId="0" fontId="7" fillId="0" borderId="78" xfId="0" applyFont="1" applyFill="1" applyBorder="1" applyAlignment="1">
      <alignment horizontal="left" vertical="center"/>
    </xf>
    <xf numFmtId="0" fontId="8" fillId="33" borderId="78" xfId="45" applyFont="1" applyFill="1" applyBorder="1" applyAlignment="1">
      <alignment horizontal="center" vertical="center" wrapText="1"/>
      <protection/>
    </xf>
    <xf numFmtId="0" fontId="5" fillId="37" borderId="78" xfId="45" applyFont="1" applyFill="1" applyBorder="1" applyAlignment="1">
      <alignment horizontal="center" vertical="center"/>
      <protection/>
    </xf>
    <xf numFmtId="0" fontId="5" fillId="38" borderId="78" xfId="45" applyFont="1" applyFill="1" applyBorder="1" applyAlignment="1">
      <alignment horizontal="center" vertical="center"/>
      <protection/>
    </xf>
    <xf numFmtId="0" fontId="5" fillId="0" borderId="78" xfId="45" applyFont="1" applyFill="1" applyBorder="1" applyAlignment="1">
      <alignment horizontal="center" vertical="center"/>
      <protection/>
    </xf>
    <xf numFmtId="0" fontId="5" fillId="36" borderId="78" xfId="45" applyFont="1" applyFill="1" applyBorder="1" applyAlignment="1">
      <alignment horizontal="center" vertical="center"/>
      <protection/>
    </xf>
    <xf numFmtId="0" fontId="9" fillId="36" borderId="79" xfId="0" applyFont="1" applyFill="1" applyBorder="1" applyAlignment="1">
      <alignment horizontal="center" vertical="center"/>
    </xf>
    <xf numFmtId="0" fontId="6" fillId="33" borderId="80" xfId="45" applyFont="1" applyFill="1" applyBorder="1" applyAlignment="1">
      <alignment horizontal="center" vertical="center" wrapText="1"/>
      <protection/>
    </xf>
    <xf numFmtId="0" fontId="7" fillId="0" borderId="48" xfId="0" applyFont="1" applyFill="1" applyBorder="1" applyAlignment="1">
      <alignment horizontal="left" vertical="center"/>
    </xf>
    <xf numFmtId="0" fontId="5" fillId="37" borderId="48" xfId="45" applyFont="1" applyFill="1" applyBorder="1" applyAlignment="1">
      <alignment horizontal="center" vertical="center"/>
      <protection/>
    </xf>
    <xf numFmtId="0" fontId="5" fillId="38" borderId="48" xfId="45" applyFont="1" applyFill="1" applyBorder="1" applyAlignment="1">
      <alignment horizontal="center" vertical="center"/>
      <protection/>
    </xf>
    <xf numFmtId="0" fontId="5" fillId="0" borderId="48" xfId="45" applyFont="1" applyFill="1" applyBorder="1" applyAlignment="1">
      <alignment horizontal="center" vertical="center"/>
      <protection/>
    </xf>
    <xf numFmtId="0" fontId="5" fillId="36" borderId="48" xfId="45" applyFont="1" applyFill="1" applyBorder="1" applyAlignment="1">
      <alignment horizontal="center" vertical="center"/>
      <protection/>
    </xf>
    <xf numFmtId="0" fontId="9" fillId="36" borderId="81" xfId="0" applyFont="1" applyFill="1" applyBorder="1" applyAlignment="1">
      <alignment horizontal="center" vertical="center"/>
    </xf>
    <xf numFmtId="0" fontId="6" fillId="33" borderId="82" xfId="45" applyFont="1" applyFill="1" applyBorder="1" applyAlignment="1">
      <alignment horizontal="center" vertical="center" wrapText="1"/>
      <protection/>
    </xf>
    <xf numFmtId="0" fontId="7" fillId="0" borderId="60" xfId="0" applyFont="1" applyFill="1" applyBorder="1" applyAlignment="1">
      <alignment horizontal="left" vertical="center"/>
    </xf>
    <xf numFmtId="0" fontId="5" fillId="37" borderId="60" xfId="45" applyFont="1" applyFill="1" applyBorder="1" applyAlignment="1">
      <alignment horizontal="center" vertical="center"/>
      <protection/>
    </xf>
    <xf numFmtId="0" fontId="5" fillId="38" borderId="60" xfId="45" applyFont="1" applyFill="1" applyBorder="1" applyAlignment="1">
      <alignment horizontal="center" vertical="center"/>
      <protection/>
    </xf>
    <xf numFmtId="0" fontId="5" fillId="0" borderId="60" xfId="45" applyFont="1" applyFill="1" applyBorder="1" applyAlignment="1">
      <alignment horizontal="center" vertical="center"/>
      <protection/>
    </xf>
    <xf numFmtId="0" fontId="5" fillId="36" borderId="60" xfId="45" applyFont="1" applyFill="1" applyBorder="1" applyAlignment="1">
      <alignment horizontal="center" vertical="center"/>
      <protection/>
    </xf>
    <xf numFmtId="0" fontId="9" fillId="36" borderId="83" xfId="0" applyFont="1" applyFill="1" applyBorder="1" applyAlignment="1">
      <alignment horizontal="center" vertical="center"/>
    </xf>
    <xf numFmtId="0" fontId="3" fillId="0" borderId="84" xfId="45" applyFont="1" applyFill="1" applyBorder="1" applyAlignment="1" applyProtection="1">
      <alignment horizontal="center" vertical="center"/>
      <protection/>
    </xf>
    <xf numFmtId="0" fontId="3" fillId="36" borderId="84" xfId="45" applyFont="1" applyFill="1" applyBorder="1" applyAlignment="1" applyProtection="1">
      <alignment horizontal="center" vertical="center"/>
      <protection/>
    </xf>
    <xf numFmtId="0" fontId="3" fillId="39" borderId="85" xfId="45" applyFont="1" applyFill="1" applyBorder="1" applyAlignment="1" applyProtection="1">
      <alignment horizontal="center" vertical="center"/>
      <protection/>
    </xf>
    <xf numFmtId="0" fontId="5" fillId="33" borderId="86" xfId="45" applyFont="1" applyFill="1" applyBorder="1" applyAlignment="1">
      <alignment horizontal="center" wrapText="1"/>
      <protection/>
    </xf>
    <xf numFmtId="0" fontId="5" fillId="35" borderId="86" xfId="45" applyFont="1" applyFill="1" applyBorder="1" applyAlignment="1">
      <alignment horizontal="center" wrapText="1"/>
      <protection/>
    </xf>
    <xf numFmtId="0" fontId="5" fillId="36" borderId="86" xfId="45" applyFont="1" applyFill="1" applyBorder="1" applyAlignment="1">
      <alignment horizontal="center" wrapText="1"/>
      <protection/>
    </xf>
    <xf numFmtId="14" fontId="5" fillId="33" borderId="86" xfId="45" applyNumberFormat="1" applyFont="1" applyFill="1" applyBorder="1" applyAlignment="1">
      <alignment horizontal="center" wrapText="1"/>
      <protection/>
    </xf>
    <xf numFmtId="14" fontId="5" fillId="35" borderId="86" xfId="45" applyNumberFormat="1" applyFont="1" applyFill="1" applyBorder="1" applyAlignment="1">
      <alignment horizontal="center" wrapText="1"/>
      <protection/>
    </xf>
    <xf numFmtId="14" fontId="5" fillId="36" borderId="86" xfId="45" applyNumberFormat="1" applyFont="1" applyFill="1" applyBorder="1" applyAlignment="1">
      <alignment horizontal="center" wrapText="1"/>
      <protection/>
    </xf>
    <xf numFmtId="0" fontId="6" fillId="35" borderId="87" xfId="45" applyFont="1" applyFill="1" applyBorder="1" applyAlignment="1">
      <alignment horizontal="center" vertical="center" wrapText="1"/>
      <protection/>
    </xf>
    <xf numFmtId="0" fontId="7" fillId="0" borderId="88" xfId="0" applyFont="1" applyFill="1" applyBorder="1" applyAlignment="1">
      <alignment horizontal="left" vertical="center"/>
    </xf>
    <xf numFmtId="0" fontId="8" fillId="35" borderId="88" xfId="45" applyFont="1" applyFill="1" applyBorder="1" applyAlignment="1">
      <alignment horizontal="center" vertical="center" wrapText="1"/>
      <protection/>
    </xf>
    <xf numFmtId="0" fontId="5" fillId="37" borderId="88" xfId="45" applyFont="1" applyFill="1" applyBorder="1" applyAlignment="1">
      <alignment horizontal="center" vertical="center"/>
      <protection/>
    </xf>
    <xf numFmtId="0" fontId="5" fillId="38" borderId="88" xfId="45" applyFont="1" applyFill="1" applyBorder="1" applyAlignment="1">
      <alignment horizontal="center" vertical="center"/>
      <protection/>
    </xf>
    <xf numFmtId="0" fontId="5" fillId="0" borderId="88" xfId="45" applyFont="1" applyFill="1" applyBorder="1" applyAlignment="1">
      <alignment horizontal="center" vertical="center"/>
      <protection/>
    </xf>
    <xf numFmtId="0" fontId="5" fillId="36" borderId="88" xfId="45" applyFont="1" applyFill="1" applyBorder="1" applyAlignment="1">
      <alignment horizontal="center" vertical="center"/>
      <protection/>
    </xf>
    <xf numFmtId="0" fontId="6" fillId="35" borderId="89" xfId="45" applyFont="1" applyFill="1" applyBorder="1" applyAlignment="1">
      <alignment horizontal="center" vertical="center" wrapText="1"/>
      <protection/>
    </xf>
    <xf numFmtId="0" fontId="7" fillId="0" borderId="90" xfId="0" applyFont="1" applyFill="1" applyBorder="1" applyAlignment="1">
      <alignment horizontal="left" vertical="center"/>
    </xf>
    <xf numFmtId="0" fontId="8" fillId="35" borderId="90" xfId="45" applyFont="1" applyFill="1" applyBorder="1" applyAlignment="1">
      <alignment horizontal="center" vertical="center" wrapText="1"/>
      <protection/>
    </xf>
    <xf numFmtId="0" fontId="5" fillId="37" borderId="90" xfId="45" applyFont="1" applyFill="1" applyBorder="1" applyAlignment="1">
      <alignment horizontal="center" vertical="center"/>
      <protection/>
    </xf>
    <xf numFmtId="0" fontId="5" fillId="38" borderId="90" xfId="45" applyFont="1" applyFill="1" applyBorder="1" applyAlignment="1">
      <alignment horizontal="center" vertical="center"/>
      <protection/>
    </xf>
    <xf numFmtId="0" fontId="5" fillId="0" borderId="90" xfId="45" applyFont="1" applyFill="1" applyBorder="1" applyAlignment="1">
      <alignment horizontal="center" vertical="center"/>
      <protection/>
    </xf>
    <xf numFmtId="0" fontId="5" fillId="36" borderId="90" xfId="45" applyFont="1" applyFill="1" applyBorder="1" applyAlignment="1">
      <alignment horizontal="center" vertical="center"/>
      <protection/>
    </xf>
    <xf numFmtId="0" fontId="7" fillId="0" borderId="91" xfId="0" applyFont="1" applyFill="1" applyBorder="1" applyAlignment="1">
      <alignment horizontal="left" vertical="center"/>
    </xf>
    <xf numFmtId="0" fontId="8" fillId="35" borderId="91" xfId="45" applyFont="1" applyFill="1" applyBorder="1" applyAlignment="1">
      <alignment horizontal="center" vertical="center" wrapText="1"/>
      <protection/>
    </xf>
    <xf numFmtId="0" fontId="5" fillId="38" borderId="91" xfId="45" applyFont="1" applyFill="1" applyBorder="1" applyAlignment="1">
      <alignment horizontal="center" vertical="center"/>
      <protection/>
    </xf>
    <xf numFmtId="0" fontId="5" fillId="36" borderId="91" xfId="45" applyFont="1" applyFill="1" applyBorder="1" applyAlignment="1">
      <alignment horizontal="center" vertical="center"/>
      <protection/>
    </xf>
    <xf numFmtId="0" fontId="5" fillId="35" borderId="92" xfId="45" applyFont="1" applyFill="1" applyBorder="1" applyAlignment="1">
      <alignment horizontal="center" wrapText="1"/>
      <protection/>
    </xf>
    <xf numFmtId="14" fontId="5" fillId="33" borderId="92" xfId="45" applyNumberFormat="1" applyFont="1" applyFill="1" applyBorder="1" applyAlignment="1">
      <alignment horizontal="center" wrapText="1"/>
      <protection/>
    </xf>
    <xf numFmtId="0" fontId="5" fillId="36" borderId="93" xfId="45" applyFont="1" applyFill="1" applyBorder="1" applyAlignment="1">
      <alignment horizontal="center" vertical="center"/>
      <protection/>
    </xf>
    <xf numFmtId="0" fontId="5" fillId="36" borderId="94" xfId="45" applyFont="1" applyFill="1" applyBorder="1" applyAlignment="1">
      <alignment horizontal="center" vertical="center"/>
      <protection/>
    </xf>
    <xf numFmtId="0" fontId="6" fillId="35" borderId="95" xfId="45" applyFont="1" applyFill="1" applyBorder="1" applyAlignment="1">
      <alignment horizontal="center" vertical="center" wrapText="1"/>
      <protection/>
    </xf>
    <xf numFmtId="0" fontId="5" fillId="37" borderId="91" xfId="45" applyFont="1" applyFill="1" applyBorder="1" applyAlignment="1">
      <alignment horizontal="center" vertical="center"/>
      <protection/>
    </xf>
    <xf numFmtId="0" fontId="5" fillId="0" borderId="91" xfId="45" applyFont="1" applyFill="1" applyBorder="1" applyAlignment="1">
      <alignment horizontal="center" vertical="center"/>
      <protection/>
    </xf>
    <xf numFmtId="0" fontId="5" fillId="36" borderId="96" xfId="45" applyFont="1" applyFill="1" applyBorder="1" applyAlignment="1">
      <alignment horizontal="center" vertical="center"/>
      <protection/>
    </xf>
    <xf numFmtId="0" fontId="5" fillId="33" borderId="97" xfId="45" applyFont="1" applyFill="1" applyBorder="1" applyAlignment="1">
      <alignment horizontal="center" vertical="center"/>
      <protection/>
    </xf>
    <xf numFmtId="0" fontId="5" fillId="33" borderId="98" xfId="45" applyFont="1" applyFill="1" applyBorder="1" applyAlignment="1">
      <alignment horizontal="center" vertical="center"/>
      <protection/>
    </xf>
    <xf numFmtId="0" fontId="5" fillId="33" borderId="99" xfId="45" applyFont="1" applyFill="1" applyBorder="1" applyAlignment="1">
      <alignment horizontal="center" vertical="center"/>
      <protection/>
    </xf>
    <xf numFmtId="0" fontId="5" fillId="33" borderId="100" xfId="45" applyFont="1" applyFill="1" applyBorder="1" applyAlignment="1">
      <alignment horizontal="center" vertical="center"/>
      <protection/>
    </xf>
    <xf numFmtId="166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left" vertical="center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left" vertical="center"/>
    </xf>
    <xf numFmtId="0" fontId="7" fillId="0" borderId="90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7" fillId="0" borderId="106" xfId="0" applyFont="1" applyBorder="1" applyAlignment="1">
      <alignment horizontal="left" vertical="center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2" fontId="3" fillId="0" borderId="109" xfId="0" applyNumberFormat="1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left" vertical="center"/>
    </xf>
    <xf numFmtId="0" fontId="7" fillId="0" borderId="91" xfId="0" applyFont="1" applyBorder="1" applyAlignment="1">
      <alignment horizontal="center" vertical="center"/>
    </xf>
    <xf numFmtId="2" fontId="3" fillId="0" borderId="112" xfId="0" applyNumberFormat="1" applyFont="1" applyBorder="1" applyAlignment="1">
      <alignment horizontal="center" vertical="center"/>
    </xf>
    <xf numFmtId="0" fontId="8" fillId="0" borderId="113" xfId="0" applyFont="1" applyFill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13" fillId="0" borderId="115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2" fontId="7" fillId="0" borderId="117" xfId="0" applyNumberFormat="1" applyFont="1" applyFill="1" applyBorder="1" applyAlignment="1">
      <alignment horizontal="center" vertical="center" wrapText="1"/>
    </xf>
    <xf numFmtId="2" fontId="7" fillId="0" borderId="118" xfId="0" applyNumberFormat="1" applyFont="1" applyFill="1" applyBorder="1" applyAlignment="1">
      <alignment horizontal="center" vertical="center" wrapText="1"/>
    </xf>
    <xf numFmtId="2" fontId="7" fillId="0" borderId="118" xfId="0" applyNumberFormat="1" applyFont="1" applyFill="1" applyBorder="1" applyAlignment="1" applyProtection="1">
      <alignment horizontal="center" vertical="center"/>
      <protection locked="0"/>
    </xf>
    <xf numFmtId="2" fontId="7" fillId="0" borderId="119" xfId="0" applyNumberFormat="1" applyFont="1" applyFill="1" applyBorder="1" applyAlignment="1">
      <alignment horizontal="center" vertical="center" wrapText="1"/>
    </xf>
    <xf numFmtId="2" fontId="7" fillId="0" borderId="119" xfId="0" applyNumberFormat="1" applyFont="1" applyFill="1" applyBorder="1" applyAlignment="1" applyProtection="1">
      <alignment horizontal="center" vertical="center"/>
      <protection locked="0"/>
    </xf>
    <xf numFmtId="2" fontId="7" fillId="0" borderId="120" xfId="0" applyNumberFormat="1" applyFont="1" applyFill="1" applyBorder="1" applyAlignment="1">
      <alignment horizontal="center" vertical="center" wrapText="1"/>
    </xf>
    <xf numFmtId="2" fontId="7" fillId="0" borderId="120" xfId="0" applyNumberFormat="1" applyFont="1" applyFill="1" applyBorder="1" applyAlignment="1" applyProtection="1">
      <alignment horizontal="center" vertical="center"/>
      <protection locked="0"/>
    </xf>
    <xf numFmtId="2" fontId="7" fillId="0" borderId="121" xfId="0" applyNumberFormat="1" applyFont="1" applyFill="1" applyBorder="1" applyAlignment="1">
      <alignment horizontal="center" vertical="center" wrapText="1"/>
    </xf>
    <xf numFmtId="2" fontId="7" fillId="0" borderId="64" xfId="0" applyNumberFormat="1" applyFont="1" applyFill="1" applyBorder="1" applyAlignment="1">
      <alignment horizontal="center" vertical="center"/>
    </xf>
    <xf numFmtId="2" fontId="7" fillId="0" borderId="122" xfId="0" applyNumberFormat="1" applyFont="1" applyFill="1" applyBorder="1" applyAlignment="1">
      <alignment horizontal="center" vertical="center" wrapText="1"/>
    </xf>
    <xf numFmtId="2" fontId="7" fillId="0" borderId="123" xfId="0" applyNumberFormat="1" applyFont="1" applyFill="1" applyBorder="1" applyAlignment="1">
      <alignment horizontal="center" vertical="center" wrapText="1"/>
    </xf>
    <xf numFmtId="2" fontId="7" fillId="0" borderId="124" xfId="0" applyNumberFormat="1" applyFont="1" applyFill="1" applyBorder="1" applyAlignment="1">
      <alignment horizontal="center" vertical="center" wrapText="1"/>
    </xf>
    <xf numFmtId="0" fontId="11" fillId="0" borderId="125" xfId="0" applyFont="1" applyFill="1" applyBorder="1" applyAlignment="1" applyProtection="1">
      <alignment horizontal="center" vertical="center"/>
      <protection/>
    </xf>
    <xf numFmtId="0" fontId="11" fillId="0" borderId="126" xfId="0" applyFont="1" applyFill="1" applyBorder="1" applyAlignment="1" applyProtection="1">
      <alignment horizontal="center" vertical="center"/>
      <protection/>
    </xf>
    <xf numFmtId="0" fontId="11" fillId="0" borderId="53" xfId="0" applyFont="1" applyFill="1" applyBorder="1" applyAlignment="1" applyProtection="1">
      <alignment horizontal="center" vertical="center"/>
      <protection/>
    </xf>
    <xf numFmtId="0" fontId="11" fillId="0" borderId="127" xfId="0" applyFont="1" applyFill="1" applyBorder="1" applyAlignment="1" applyProtection="1">
      <alignment horizontal="center" vertical="center"/>
      <protection/>
    </xf>
    <xf numFmtId="0" fontId="7" fillId="40" borderId="67" xfId="0" applyFont="1" applyFill="1" applyBorder="1" applyAlignment="1">
      <alignment horizontal="center" vertical="center" wrapText="1"/>
    </xf>
    <xf numFmtId="0" fontId="7" fillId="40" borderId="62" xfId="0" applyFont="1" applyFill="1" applyBorder="1" applyAlignment="1">
      <alignment horizontal="center" vertical="center" wrapText="1"/>
    </xf>
    <xf numFmtId="0" fontId="0" fillId="40" borderId="68" xfId="0" applyFill="1" applyBorder="1" applyAlignment="1">
      <alignment vertical="center" wrapText="1"/>
    </xf>
    <xf numFmtId="0" fontId="0" fillId="40" borderId="63" xfId="0" applyFill="1" applyBorder="1" applyAlignment="1">
      <alignment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0" fillId="40" borderId="62" xfId="0" applyFill="1" applyBorder="1" applyAlignment="1">
      <alignment vertical="center" wrapText="1"/>
    </xf>
    <xf numFmtId="0" fontId="7" fillId="40" borderId="68" xfId="0" applyFont="1" applyFill="1" applyBorder="1" applyAlignment="1">
      <alignment horizontal="center" vertical="center" wrapText="1"/>
    </xf>
    <xf numFmtId="0" fontId="7" fillId="40" borderId="63" xfId="0" applyFont="1" applyFill="1" applyBorder="1" applyAlignment="1">
      <alignment horizontal="center" vertical="center" wrapText="1"/>
    </xf>
    <xf numFmtId="0" fontId="7" fillId="0" borderId="128" xfId="0" applyFont="1" applyFill="1" applyBorder="1" applyAlignment="1">
      <alignment horizontal="center" vertical="center" wrapText="1"/>
    </xf>
    <xf numFmtId="0" fontId="0" fillId="0" borderId="118" xfId="0" applyFill="1" applyBorder="1" applyAlignment="1">
      <alignment vertical="center" wrapText="1"/>
    </xf>
    <xf numFmtId="0" fontId="7" fillId="0" borderId="129" xfId="0" applyFont="1" applyFill="1" applyBorder="1" applyAlignment="1">
      <alignment horizontal="center" vertical="center" wrapText="1"/>
    </xf>
    <xf numFmtId="0" fontId="7" fillId="0" borderId="119" xfId="0" applyFont="1" applyFill="1" applyBorder="1" applyAlignment="1">
      <alignment horizontal="center" vertical="center" wrapText="1"/>
    </xf>
    <xf numFmtId="0" fontId="0" fillId="0" borderId="129" xfId="0" applyFill="1" applyBorder="1" applyAlignment="1">
      <alignment vertical="center" wrapText="1"/>
    </xf>
    <xf numFmtId="0" fontId="0" fillId="0" borderId="119" xfId="0" applyFill="1" applyBorder="1" applyAlignment="1">
      <alignment vertical="center" wrapText="1"/>
    </xf>
    <xf numFmtId="0" fontId="7" fillId="0" borderId="118" xfId="0" applyFont="1" applyFill="1" applyBorder="1" applyAlignment="1">
      <alignment horizontal="center" vertical="center" wrapText="1"/>
    </xf>
    <xf numFmtId="0" fontId="0" fillId="0" borderId="130" xfId="0" applyFill="1" applyBorder="1" applyAlignment="1">
      <alignment vertical="center" wrapText="1"/>
    </xf>
    <xf numFmtId="0" fontId="0" fillId="0" borderId="120" xfId="0" applyFill="1" applyBorder="1" applyAlignment="1">
      <alignment vertical="center" wrapText="1"/>
    </xf>
    <xf numFmtId="166" fontId="7" fillId="0" borderId="38" xfId="0" applyNumberFormat="1" applyFont="1" applyFill="1" applyBorder="1" applyAlignment="1">
      <alignment horizontal="center" vertical="center"/>
    </xf>
    <xf numFmtId="0" fontId="3" fillId="33" borderId="131" xfId="45" applyFont="1" applyFill="1" applyBorder="1" applyAlignment="1" applyProtection="1">
      <alignment horizontal="center" vertical="center"/>
      <protection/>
    </xf>
    <xf numFmtId="0" fontId="3" fillId="33" borderId="84" xfId="45" applyFont="1" applyFill="1" applyBorder="1" applyAlignment="1" applyProtection="1">
      <alignment horizontal="center" vertical="center"/>
      <protection/>
    </xf>
    <xf numFmtId="0" fontId="5" fillId="33" borderId="132" xfId="45" applyFont="1" applyFill="1" applyBorder="1" applyAlignment="1">
      <alignment horizontal="center" vertical="center"/>
      <protection/>
    </xf>
    <xf numFmtId="0" fontId="2" fillId="0" borderId="133" xfId="45" applyFont="1" applyFill="1" applyBorder="1" applyAlignment="1" applyProtection="1">
      <alignment horizontal="center" vertical="center"/>
      <protection/>
    </xf>
    <xf numFmtId="0" fontId="3" fillId="33" borderId="134" xfId="45" applyFont="1" applyFill="1" applyBorder="1" applyAlignment="1" applyProtection="1">
      <alignment horizontal="center" vertical="center"/>
      <protection/>
    </xf>
    <xf numFmtId="0" fontId="3" fillId="33" borderId="46" xfId="45" applyFont="1" applyFill="1" applyBorder="1" applyAlignment="1" applyProtection="1">
      <alignment horizontal="center" vertical="center"/>
      <protection/>
    </xf>
    <xf numFmtId="0" fontId="5" fillId="33" borderId="135" xfId="45" applyFont="1" applyFill="1" applyBorder="1" applyAlignment="1">
      <alignment horizontal="center" vertical="center"/>
      <protection/>
    </xf>
    <xf numFmtId="0" fontId="2" fillId="0" borderId="136" xfId="45" applyFont="1" applyFill="1" applyBorder="1" applyAlignment="1" applyProtection="1">
      <alignment horizontal="center" vertical="center"/>
      <protection/>
    </xf>
    <xf numFmtId="1" fontId="11" fillId="0" borderId="137" xfId="0" applyNumberFormat="1" applyFont="1" applyFill="1" applyBorder="1" applyAlignment="1" applyProtection="1">
      <alignment horizontal="center" vertical="center"/>
      <protection/>
    </xf>
    <xf numFmtId="1" fontId="11" fillId="0" borderId="74" xfId="0" applyNumberFormat="1" applyFont="1" applyFill="1" applyBorder="1" applyAlignment="1" applyProtection="1">
      <alignment horizontal="center" vertical="center"/>
      <protection/>
    </xf>
    <xf numFmtId="0" fontId="11" fillId="0" borderId="138" xfId="0" applyFont="1" applyFill="1" applyBorder="1" applyAlignment="1" applyProtection="1">
      <alignment horizontal="center" vertical="center"/>
      <protection/>
    </xf>
    <xf numFmtId="0" fontId="11" fillId="0" borderId="139" xfId="0" applyFont="1" applyFill="1" applyBorder="1" applyAlignment="1" applyProtection="1">
      <alignment horizontal="center" vertical="center"/>
      <protection/>
    </xf>
    <xf numFmtId="0" fontId="20" fillId="0" borderId="140" xfId="0" applyFont="1" applyFill="1" applyBorder="1" applyAlignment="1" applyProtection="1">
      <alignment horizontal="center" vertical="center"/>
      <protection/>
    </xf>
    <xf numFmtId="0" fontId="20" fillId="0" borderId="35" xfId="0" applyFont="1" applyFill="1" applyBorder="1" applyAlignment="1" applyProtection="1">
      <alignment horizontal="center" vertical="center"/>
      <protection/>
    </xf>
    <xf numFmtId="166" fontId="11" fillId="0" borderId="137" xfId="0" applyNumberFormat="1" applyFont="1" applyFill="1" applyBorder="1" applyAlignment="1" applyProtection="1">
      <alignment horizontal="center" vertical="center"/>
      <protection locked="0"/>
    </xf>
    <xf numFmtId="166" fontId="11" fillId="0" borderId="74" xfId="0" applyNumberFormat="1" applyFont="1" applyFill="1" applyBorder="1" applyAlignment="1" applyProtection="1">
      <alignment horizontal="center" vertical="center"/>
      <protection locked="0"/>
    </xf>
    <xf numFmtId="0" fontId="7" fillId="0" borderId="141" xfId="0" applyFont="1" applyFill="1" applyBorder="1" applyAlignment="1">
      <alignment horizontal="left" vertical="center"/>
    </xf>
    <xf numFmtId="0" fontId="7" fillId="0" borderId="142" xfId="0" applyFont="1" applyFill="1" applyBorder="1" applyAlignment="1">
      <alignment horizontal="left" vertical="center"/>
    </xf>
    <xf numFmtId="0" fontId="7" fillId="0" borderId="143" xfId="0" applyFont="1" applyFill="1" applyBorder="1" applyAlignment="1" applyProtection="1">
      <alignment horizontal="center" vertical="center"/>
      <protection/>
    </xf>
    <xf numFmtId="0" fontId="7" fillId="0" borderId="144" xfId="0" applyFont="1" applyFill="1" applyBorder="1" applyAlignment="1" applyProtection="1">
      <alignment horizontal="center" vertical="center"/>
      <protection/>
    </xf>
    <xf numFmtId="166" fontId="11" fillId="0" borderId="17" xfId="0" applyNumberFormat="1" applyFont="1" applyFill="1" applyBorder="1" applyAlignment="1" applyProtection="1">
      <alignment horizontal="center" vertical="center"/>
      <protection/>
    </xf>
    <xf numFmtId="166" fontId="11" fillId="0" borderId="21" xfId="0" applyNumberFormat="1" applyFont="1" applyFill="1" applyBorder="1" applyAlignment="1" applyProtection="1">
      <alignment horizontal="center" vertical="center"/>
      <protection/>
    </xf>
    <xf numFmtId="1" fontId="11" fillId="0" borderId="17" xfId="0" applyNumberFormat="1" applyFont="1" applyFill="1" applyBorder="1" applyAlignment="1" applyProtection="1">
      <alignment horizontal="center" vertical="center"/>
      <protection/>
    </xf>
    <xf numFmtId="1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145" xfId="0" applyFont="1" applyFill="1" applyBorder="1" applyAlignment="1" applyProtection="1">
      <alignment horizontal="center" vertical="center"/>
      <protection/>
    </xf>
    <xf numFmtId="0" fontId="11" fillId="0" borderId="146" xfId="0" applyFont="1" applyFill="1" applyBorder="1" applyAlignment="1" applyProtection="1">
      <alignment horizontal="center" vertical="center"/>
      <protection/>
    </xf>
    <xf numFmtId="0" fontId="11" fillId="0" borderId="75" xfId="0" applyFont="1" applyFill="1" applyBorder="1" applyAlignment="1" applyProtection="1">
      <alignment horizontal="center" vertical="center"/>
      <protection/>
    </xf>
    <xf numFmtId="0" fontId="11" fillId="0" borderId="147" xfId="0" applyFont="1" applyFill="1" applyBorder="1" applyAlignment="1" applyProtection="1">
      <alignment horizontal="center" vertical="center"/>
      <protection/>
    </xf>
    <xf numFmtId="0" fontId="15" fillId="0" borderId="75" xfId="0" applyFont="1" applyFill="1" applyBorder="1" applyAlignment="1" applyProtection="1">
      <alignment horizontal="center" vertical="center"/>
      <protection/>
    </xf>
    <xf numFmtId="0" fontId="15" fillId="0" borderId="147" xfId="0" applyFont="1" applyFill="1" applyBorder="1" applyAlignment="1" applyProtection="1">
      <alignment horizontal="center" vertical="center"/>
      <protection/>
    </xf>
    <xf numFmtId="0" fontId="3" fillId="0" borderId="148" xfId="0" applyFont="1" applyFill="1" applyBorder="1" applyAlignment="1" applyProtection="1">
      <alignment horizontal="center" vertical="center"/>
      <protection/>
    </xf>
    <xf numFmtId="0" fontId="3" fillId="0" borderId="149" xfId="0" applyFont="1" applyFill="1" applyBorder="1" applyAlignment="1" applyProtection="1">
      <alignment horizontal="center" vertical="center"/>
      <protection/>
    </xf>
    <xf numFmtId="1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150" xfId="0" applyFont="1" applyFill="1" applyBorder="1" applyAlignment="1" applyProtection="1">
      <alignment horizontal="center" vertical="center"/>
      <protection/>
    </xf>
    <xf numFmtId="0" fontId="3" fillId="0" borderId="151" xfId="0" applyFont="1" applyFill="1" applyBorder="1" applyAlignment="1" applyProtection="1">
      <alignment horizontal="center" vertical="center"/>
      <protection/>
    </xf>
    <xf numFmtId="0" fontId="7" fillId="0" borderId="152" xfId="0" applyFont="1" applyFill="1" applyBorder="1" applyAlignment="1" applyProtection="1">
      <alignment horizontal="center" vertical="center"/>
      <protection/>
    </xf>
    <xf numFmtId="0" fontId="7" fillId="0" borderId="153" xfId="0" applyFont="1" applyFill="1" applyBorder="1" applyAlignment="1" applyProtection="1">
      <alignment horizontal="center" vertical="center"/>
      <protection/>
    </xf>
    <xf numFmtId="0" fontId="7" fillId="0" borderId="140" xfId="0" applyFont="1" applyFill="1" applyBorder="1" applyAlignment="1">
      <alignment horizontal="left" vertical="center"/>
    </xf>
    <xf numFmtId="0" fontId="7" fillId="0" borderId="154" xfId="0" applyFont="1" applyFill="1" applyBorder="1" applyAlignment="1">
      <alignment horizontal="left" vertical="center"/>
    </xf>
    <xf numFmtId="166" fontId="11" fillId="0" borderId="17" xfId="0" applyNumberFormat="1" applyFont="1" applyFill="1" applyBorder="1" applyAlignment="1" applyProtection="1">
      <alignment horizontal="center" vertical="center"/>
      <protection locked="0"/>
    </xf>
    <xf numFmtId="166" fontId="11" fillId="0" borderId="21" xfId="0" applyNumberFormat="1" applyFont="1" applyFill="1" applyBorder="1" applyAlignment="1" applyProtection="1">
      <alignment horizontal="center" vertical="center"/>
      <protection locked="0"/>
    </xf>
    <xf numFmtId="0" fontId="20" fillId="0" borderId="155" xfId="0" applyFont="1" applyFill="1" applyBorder="1" applyAlignment="1" applyProtection="1">
      <alignment horizontal="center" vertical="center"/>
      <protection/>
    </xf>
    <xf numFmtId="0" fontId="20" fillId="0" borderId="156" xfId="0" applyFont="1" applyFill="1" applyBorder="1" applyAlignment="1" applyProtection="1">
      <alignment horizontal="center" vertical="center"/>
      <protection/>
    </xf>
    <xf numFmtId="0" fontId="11" fillId="0" borderId="157" xfId="0" applyFont="1" applyFill="1" applyBorder="1" applyAlignment="1" applyProtection="1">
      <alignment horizontal="center" vertical="center"/>
      <protection/>
    </xf>
    <xf numFmtId="0" fontId="11" fillId="0" borderId="158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>
      <alignment horizontal="left" vertical="center"/>
    </xf>
    <xf numFmtId="166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20" fillId="0" borderId="159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166" fontId="11" fillId="0" borderId="19" xfId="0" applyNumberFormat="1" applyFont="1" applyFill="1" applyBorder="1" applyAlignment="1" applyProtection="1">
      <alignment horizontal="center" vertical="center"/>
      <protection/>
    </xf>
    <xf numFmtId="0" fontId="14" fillId="33" borderId="160" xfId="0" applyFont="1" applyFill="1" applyBorder="1" applyAlignment="1" applyProtection="1">
      <alignment horizontal="center" vertical="center"/>
      <protection/>
    </xf>
    <xf numFmtId="0" fontId="14" fillId="33" borderId="61" xfId="0" applyFont="1" applyFill="1" applyBorder="1" applyAlignment="1" applyProtection="1">
      <alignment horizontal="center" vertical="center"/>
      <protection/>
    </xf>
    <xf numFmtId="0" fontId="14" fillId="33" borderId="161" xfId="0" applyFont="1" applyFill="1" applyBorder="1" applyAlignment="1" applyProtection="1">
      <alignment horizontal="center" vertical="center"/>
      <protection/>
    </xf>
    <xf numFmtId="0" fontId="14" fillId="33" borderId="162" xfId="0" applyFont="1" applyFill="1" applyBorder="1" applyAlignment="1" applyProtection="1">
      <alignment horizontal="center" vertical="center"/>
      <protection/>
    </xf>
    <xf numFmtId="0" fontId="14" fillId="33" borderId="162" xfId="0" applyFont="1" applyFill="1" applyBorder="1" applyAlignment="1" applyProtection="1">
      <alignment horizontal="center"/>
      <protection/>
    </xf>
    <xf numFmtId="166" fontId="11" fillId="0" borderId="59" xfId="0" applyNumberFormat="1" applyFont="1" applyFill="1" applyBorder="1" applyAlignment="1" applyProtection="1">
      <alignment horizontal="center" vertical="center"/>
      <protection/>
    </xf>
    <xf numFmtId="0" fontId="11" fillId="0" borderId="163" xfId="0" applyFont="1" applyFill="1" applyBorder="1" applyAlignment="1" applyProtection="1">
      <alignment horizontal="center" vertical="center"/>
      <protection/>
    </xf>
    <xf numFmtId="0" fontId="10" fillId="37" borderId="164" xfId="0" applyFont="1" applyFill="1" applyBorder="1" applyAlignment="1" applyProtection="1">
      <alignment horizontal="center" vertical="center"/>
      <protection/>
    </xf>
    <xf numFmtId="0" fontId="10" fillId="37" borderId="165" xfId="0" applyFont="1" applyFill="1" applyBorder="1" applyAlignment="1" applyProtection="1">
      <alignment horizontal="center" vertical="center"/>
      <protection/>
    </xf>
    <xf numFmtId="0" fontId="10" fillId="37" borderId="166" xfId="0" applyFont="1" applyFill="1" applyBorder="1" applyAlignment="1" applyProtection="1">
      <alignment horizontal="center" vertical="center"/>
      <protection/>
    </xf>
    <xf numFmtId="0" fontId="15" fillId="0" borderId="99" xfId="0" applyFont="1" applyFill="1" applyBorder="1" applyAlignment="1" applyProtection="1">
      <alignment horizontal="center" vertical="center"/>
      <protection/>
    </xf>
    <xf numFmtId="0" fontId="15" fillId="0" borderId="100" xfId="0" applyFont="1" applyFill="1" applyBorder="1" applyAlignment="1" applyProtection="1">
      <alignment horizontal="center" vertical="center"/>
      <protection/>
    </xf>
    <xf numFmtId="166" fontId="11" fillId="0" borderId="137" xfId="0" applyNumberFormat="1" applyFont="1" applyFill="1" applyBorder="1" applyAlignment="1" applyProtection="1">
      <alignment horizontal="center" vertical="center"/>
      <protection/>
    </xf>
    <xf numFmtId="166" fontId="11" fillId="0" borderId="167" xfId="0" applyNumberFormat="1" applyFont="1" applyFill="1" applyBorder="1" applyAlignment="1" applyProtection="1">
      <alignment horizontal="center" vertical="center"/>
      <protection/>
    </xf>
    <xf numFmtId="166" fontId="11" fillId="0" borderId="74" xfId="0" applyNumberFormat="1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>
      <alignment horizontal="left" vertical="center"/>
    </xf>
    <xf numFmtId="0" fontId="15" fillId="0" borderId="46" xfId="0" applyFont="1" applyFill="1" applyBorder="1" applyAlignment="1" applyProtection="1">
      <alignment horizontal="center" vertical="center"/>
      <protection/>
    </xf>
    <xf numFmtId="0" fontId="3" fillId="0" borderId="168" xfId="0" applyFont="1" applyFill="1" applyBorder="1" applyAlignment="1" applyProtection="1">
      <alignment horizontal="center" vertical="center"/>
      <protection/>
    </xf>
    <xf numFmtId="0" fontId="14" fillId="33" borderId="134" xfId="0" applyFont="1" applyFill="1" applyBorder="1" applyAlignment="1" applyProtection="1">
      <alignment horizontal="center" vertical="center" wrapText="1"/>
      <protection/>
    </xf>
    <xf numFmtId="0" fontId="14" fillId="33" borderId="169" xfId="0" applyFont="1" applyFill="1" applyBorder="1" applyAlignment="1" applyProtection="1">
      <alignment horizontal="center" vertical="center" wrapText="1"/>
      <protection/>
    </xf>
    <xf numFmtId="0" fontId="15" fillId="33" borderId="46" xfId="0" applyFont="1" applyFill="1" applyBorder="1" applyAlignment="1" applyProtection="1">
      <alignment horizontal="center" vertical="center" wrapText="1"/>
      <protection/>
    </xf>
    <xf numFmtId="0" fontId="15" fillId="33" borderId="99" xfId="0" applyFont="1" applyFill="1" applyBorder="1" applyAlignment="1" applyProtection="1">
      <alignment horizontal="center" vertical="center" wrapText="1"/>
      <protection/>
    </xf>
    <xf numFmtId="0" fontId="16" fillId="33" borderId="47" xfId="0" applyFont="1" applyFill="1" applyBorder="1" applyAlignment="1" applyProtection="1">
      <alignment horizontal="center" vertical="center"/>
      <protection/>
    </xf>
    <xf numFmtId="0" fontId="16" fillId="33" borderId="148" xfId="0" applyFont="1" applyFill="1" applyBorder="1" applyAlignment="1" applyProtection="1">
      <alignment horizontal="center" vertical="center"/>
      <protection/>
    </xf>
    <xf numFmtId="0" fontId="11" fillId="0" borderId="46" xfId="0" applyFont="1" applyFill="1" applyBorder="1" applyAlignment="1" applyProtection="1">
      <alignment horizontal="center" vertical="center"/>
      <protection/>
    </xf>
    <xf numFmtId="0" fontId="7" fillId="0" borderId="170" xfId="0" applyFont="1" applyFill="1" applyBorder="1" applyAlignment="1" applyProtection="1">
      <alignment horizontal="center" vertical="center"/>
      <protection/>
    </xf>
    <xf numFmtId="0" fontId="7" fillId="0" borderId="171" xfId="0" applyFont="1" applyFill="1" applyBorder="1" applyAlignment="1">
      <alignment horizontal="left" vertical="center"/>
    </xf>
    <xf numFmtId="166" fontId="11" fillId="0" borderId="59" xfId="0" applyNumberFormat="1" applyFont="1" applyFill="1" applyBorder="1" applyAlignment="1" applyProtection="1">
      <alignment horizontal="center" vertical="center"/>
      <protection locked="0"/>
    </xf>
    <xf numFmtId="0" fontId="20" fillId="0" borderId="172" xfId="0" applyFont="1" applyFill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horizontal="center" vertical="center"/>
      <protection/>
    </xf>
    <xf numFmtId="1" fontId="11" fillId="0" borderId="59" xfId="0" applyNumberFormat="1" applyFont="1" applyFill="1" applyBorder="1" applyAlignment="1" applyProtection="1">
      <alignment horizontal="center" vertical="center"/>
      <protection/>
    </xf>
    <xf numFmtId="0" fontId="11" fillId="0" borderId="140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horizontal="center" vertical="center"/>
      <protection/>
    </xf>
    <xf numFmtId="0" fontId="11" fillId="0" borderId="135" xfId="0" applyFont="1" applyFill="1" applyBorder="1" applyAlignment="1" applyProtection="1">
      <alignment horizontal="center" vertical="center"/>
      <protection/>
    </xf>
    <xf numFmtId="0" fontId="11" fillId="0" borderId="141" xfId="0" applyFont="1" applyFill="1" applyBorder="1" applyAlignment="1" applyProtection="1">
      <alignment horizontal="center" vertical="center"/>
      <protection/>
    </xf>
    <xf numFmtId="0" fontId="11" fillId="0" borderId="142" xfId="0" applyFont="1" applyFill="1" applyBorder="1" applyAlignment="1" applyProtection="1">
      <alignment horizontal="center" vertical="center"/>
      <protection/>
    </xf>
    <xf numFmtId="0" fontId="11" fillId="0" borderId="169" xfId="0" applyFont="1" applyFill="1" applyBorder="1" applyAlignment="1" applyProtection="1">
      <alignment horizontal="center" vertical="center"/>
      <protection/>
    </xf>
    <xf numFmtId="0" fontId="11" fillId="0" borderId="173" xfId="0" applyFont="1" applyFill="1" applyBorder="1" applyAlignment="1" applyProtection="1">
      <alignment horizontal="center" vertical="center"/>
      <protection/>
    </xf>
    <xf numFmtId="0" fontId="3" fillId="0" borderId="174" xfId="0" applyFont="1" applyFill="1" applyBorder="1" applyAlignment="1" applyProtection="1">
      <alignment horizontal="center" vertical="center"/>
      <protection/>
    </xf>
    <xf numFmtId="0" fontId="7" fillId="0" borderId="175" xfId="0" applyFont="1" applyFill="1" applyBorder="1" applyAlignment="1">
      <alignment horizontal="left" vertical="center"/>
    </xf>
    <xf numFmtId="2" fontId="11" fillId="0" borderId="176" xfId="0" applyNumberFormat="1" applyFont="1" applyFill="1" applyBorder="1" applyAlignment="1" applyProtection="1">
      <alignment horizontal="center" vertical="center"/>
      <protection locked="0"/>
    </xf>
    <xf numFmtId="2" fontId="11" fillId="0" borderId="177" xfId="0" applyNumberFormat="1" applyFont="1" applyFill="1" applyBorder="1" applyAlignment="1" applyProtection="1">
      <alignment horizontal="center" vertical="center"/>
      <protection locked="0"/>
    </xf>
    <xf numFmtId="2" fontId="11" fillId="0" borderId="145" xfId="0" applyNumberFormat="1" applyFont="1" applyFill="1" applyBorder="1" applyAlignment="1" applyProtection="1">
      <alignment horizontal="center" vertical="center"/>
      <protection/>
    </xf>
    <xf numFmtId="2" fontId="11" fillId="0" borderId="150" xfId="0" applyNumberFormat="1" applyFont="1" applyFill="1" applyBorder="1" applyAlignment="1" applyProtection="1">
      <alignment horizontal="center" vertical="center"/>
      <protection/>
    </xf>
    <xf numFmtId="0" fontId="11" fillId="0" borderId="178" xfId="0" applyFont="1" applyFill="1" applyBorder="1" applyAlignment="1" applyProtection="1">
      <alignment horizontal="center" vertical="center"/>
      <protection/>
    </xf>
    <xf numFmtId="0" fontId="11" fillId="0" borderId="179" xfId="0" applyFont="1" applyFill="1" applyBorder="1" applyAlignment="1" applyProtection="1">
      <alignment horizontal="center" vertical="center"/>
      <protection/>
    </xf>
    <xf numFmtId="0" fontId="15" fillId="0" borderId="180" xfId="0" applyFont="1" applyFill="1" applyBorder="1" applyAlignment="1" applyProtection="1">
      <alignment horizontal="center" vertical="center"/>
      <protection/>
    </xf>
    <xf numFmtId="0" fontId="11" fillId="0" borderId="181" xfId="0" applyFont="1" applyFill="1" applyBorder="1" applyAlignment="1" applyProtection="1">
      <alignment horizontal="center" vertical="center"/>
      <protection/>
    </xf>
    <xf numFmtId="0" fontId="15" fillId="0" borderId="182" xfId="0" applyFont="1" applyFill="1" applyBorder="1" applyAlignment="1" applyProtection="1">
      <alignment horizontal="center" vertical="center"/>
      <protection/>
    </xf>
    <xf numFmtId="0" fontId="11" fillId="0" borderId="136" xfId="0" applyFont="1" applyFill="1" applyBorder="1" applyAlignment="1" applyProtection="1">
      <alignment horizontal="center" vertical="center"/>
      <protection/>
    </xf>
    <xf numFmtId="0" fontId="7" fillId="0" borderId="183" xfId="0" applyFont="1" applyFill="1" applyBorder="1" applyAlignment="1" applyProtection="1">
      <alignment horizontal="center" vertical="center"/>
      <protection/>
    </xf>
    <xf numFmtId="0" fontId="7" fillId="0" borderId="184" xfId="0" applyFont="1" applyFill="1" applyBorder="1" applyAlignment="1" applyProtection="1">
      <alignment horizontal="center" vertical="center"/>
      <protection/>
    </xf>
    <xf numFmtId="0" fontId="7" fillId="0" borderId="185" xfId="0" applyFont="1" applyFill="1" applyBorder="1" applyAlignment="1" applyProtection="1">
      <alignment horizontal="center" vertical="center"/>
      <protection/>
    </xf>
    <xf numFmtId="0" fontId="7" fillId="0" borderId="186" xfId="0" applyFont="1" applyFill="1" applyBorder="1" applyAlignment="1">
      <alignment horizontal="left" vertical="center"/>
    </xf>
    <xf numFmtId="2" fontId="11" fillId="0" borderId="187" xfId="0" applyNumberFormat="1" applyFont="1" applyFill="1" applyBorder="1" applyAlignment="1" applyProtection="1">
      <alignment horizontal="center" vertical="center"/>
      <protection locked="0"/>
    </xf>
    <xf numFmtId="0" fontId="20" fillId="0" borderId="154" xfId="0" applyFont="1" applyFill="1" applyBorder="1" applyAlignment="1" applyProtection="1">
      <alignment horizontal="center" vertical="center"/>
      <protection/>
    </xf>
    <xf numFmtId="0" fontId="11" fillId="0" borderId="188" xfId="0" applyFont="1" applyFill="1" applyBorder="1" applyAlignment="1" applyProtection="1">
      <alignment horizontal="center" vertical="center"/>
      <protection/>
    </xf>
    <xf numFmtId="2" fontId="11" fillId="0" borderId="146" xfId="0" applyNumberFormat="1" applyFont="1" applyFill="1" applyBorder="1" applyAlignment="1" applyProtection="1">
      <alignment horizontal="center" vertical="center"/>
      <protection/>
    </xf>
    <xf numFmtId="0" fontId="11" fillId="0" borderId="189" xfId="0" applyFont="1" applyFill="1" applyBorder="1" applyAlignment="1" applyProtection="1">
      <alignment horizontal="center" vertical="center"/>
      <protection/>
    </xf>
    <xf numFmtId="0" fontId="14" fillId="33" borderId="135" xfId="0" applyFont="1" applyFill="1" applyBorder="1" applyAlignment="1" applyProtection="1">
      <alignment horizontal="center" vertical="center" wrapText="1"/>
      <protection/>
    </xf>
    <xf numFmtId="0" fontId="16" fillId="33" borderId="76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190" xfId="0" applyFont="1" applyFill="1" applyBorder="1" applyAlignment="1">
      <alignment horizontal="left" vertical="center"/>
    </xf>
    <xf numFmtId="0" fontId="7" fillId="0" borderId="191" xfId="0" applyFont="1" applyFill="1" applyBorder="1" applyAlignment="1">
      <alignment horizontal="left" vertical="center"/>
    </xf>
    <xf numFmtId="2" fontId="11" fillId="0" borderId="118" xfId="0" applyNumberFormat="1" applyFont="1" applyFill="1" applyBorder="1" applyAlignment="1" applyProtection="1">
      <alignment horizontal="center" vertical="center"/>
      <protection locked="0"/>
    </xf>
    <xf numFmtId="2" fontId="11" fillId="0" borderId="120" xfId="0" applyNumberFormat="1" applyFont="1" applyFill="1" applyBorder="1" applyAlignment="1" applyProtection="1">
      <alignment horizontal="center" vertical="center"/>
      <protection locked="0"/>
    </xf>
    <xf numFmtId="0" fontId="20" fillId="0" borderId="125" xfId="0" applyFont="1" applyFill="1" applyBorder="1" applyAlignment="1" applyProtection="1">
      <alignment horizontal="center" vertical="center"/>
      <protection/>
    </xf>
    <xf numFmtId="0" fontId="20" fillId="0" borderId="192" xfId="0" applyFont="1" applyFill="1" applyBorder="1" applyAlignment="1" applyProtection="1">
      <alignment horizontal="center" vertical="center"/>
      <protection/>
    </xf>
    <xf numFmtId="2" fontId="11" fillId="0" borderId="62" xfId="0" applyNumberFormat="1" applyFont="1" applyFill="1" applyBorder="1" applyAlignment="1" applyProtection="1">
      <alignment horizontal="center" vertical="center"/>
      <protection/>
    </xf>
    <xf numFmtId="2" fontId="11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193" xfId="0" applyFont="1" applyFill="1" applyBorder="1" applyAlignment="1">
      <alignment horizontal="left" vertical="center"/>
    </xf>
    <xf numFmtId="2" fontId="11" fillId="0" borderId="119" xfId="0" applyNumberFormat="1" applyFont="1" applyFill="1" applyBorder="1" applyAlignment="1" applyProtection="1">
      <alignment horizontal="center" vertical="center"/>
      <protection locked="0"/>
    </xf>
    <xf numFmtId="0" fontId="20" fillId="0" borderId="126" xfId="0" applyFont="1" applyFill="1" applyBorder="1" applyAlignment="1" applyProtection="1">
      <alignment horizontal="center" vertical="center"/>
      <protection/>
    </xf>
    <xf numFmtId="0" fontId="11" fillId="0" borderId="194" xfId="0" applyFont="1" applyFill="1" applyBorder="1" applyAlignment="1" applyProtection="1">
      <alignment horizontal="center" vertical="center"/>
      <protection/>
    </xf>
    <xf numFmtId="0" fontId="11" fillId="0" borderId="195" xfId="0" applyFont="1" applyFill="1" applyBorder="1" applyAlignment="1" applyProtection="1">
      <alignment horizontal="center" vertical="center"/>
      <protection/>
    </xf>
    <xf numFmtId="0" fontId="11" fillId="0" borderId="196" xfId="0" applyFont="1" applyFill="1" applyBorder="1" applyAlignment="1" applyProtection="1">
      <alignment horizontal="center" vertical="center"/>
      <protection/>
    </xf>
    <xf numFmtId="0" fontId="11" fillId="0" borderId="197" xfId="0" applyFont="1" applyFill="1" applyBorder="1" applyAlignment="1" applyProtection="1">
      <alignment horizontal="center" vertical="center"/>
      <protection/>
    </xf>
    <xf numFmtId="2" fontId="11" fillId="0" borderId="198" xfId="0" applyNumberFormat="1" applyFont="1" applyFill="1" applyBorder="1" applyAlignment="1" applyProtection="1">
      <alignment horizontal="center" vertical="center"/>
      <protection/>
    </xf>
    <xf numFmtId="2" fontId="11" fillId="0" borderId="199" xfId="0" applyNumberFormat="1" applyFont="1" applyFill="1" applyBorder="1" applyAlignment="1" applyProtection="1">
      <alignment horizontal="center" vertical="center"/>
      <protection/>
    </xf>
    <xf numFmtId="0" fontId="11" fillId="0" borderId="200" xfId="0" applyFont="1" applyFill="1" applyBorder="1" applyAlignment="1" applyProtection="1">
      <alignment horizontal="center" vertical="center"/>
      <protection/>
    </xf>
    <xf numFmtId="0" fontId="7" fillId="0" borderId="201" xfId="0" applyFont="1" applyBorder="1" applyAlignment="1">
      <alignment vertical="center" wrapText="1"/>
    </xf>
    <xf numFmtId="0" fontId="7" fillId="0" borderId="202" xfId="0" applyFont="1" applyBorder="1" applyAlignment="1">
      <alignment vertical="center" wrapText="1"/>
    </xf>
    <xf numFmtId="0" fontId="10" fillId="0" borderId="99" xfId="0" applyFont="1" applyBorder="1" applyAlignment="1">
      <alignment horizontal="center" vertical="center"/>
    </xf>
    <xf numFmtId="0" fontId="11" fillId="0" borderId="154" xfId="0" applyFont="1" applyFill="1" applyBorder="1" applyAlignment="1" applyProtection="1">
      <alignment horizontal="center" vertical="center"/>
      <protection/>
    </xf>
    <xf numFmtId="0" fontId="11" fillId="0" borderId="42" xfId="0" applyFont="1" applyFill="1" applyBorder="1" applyAlignment="1" applyProtection="1">
      <alignment horizontal="center" vertical="center"/>
      <protection/>
    </xf>
    <xf numFmtId="166" fontId="11" fillId="0" borderId="203" xfId="0" applyNumberFormat="1" applyFont="1" applyFill="1" applyBorder="1" applyAlignment="1" applyProtection="1">
      <alignment horizontal="center" vertical="center"/>
      <protection locked="0"/>
    </xf>
    <xf numFmtId="166" fontId="11" fillId="0" borderId="203" xfId="0" applyNumberFormat="1" applyFont="1" applyFill="1" applyBorder="1" applyAlignment="1" applyProtection="1">
      <alignment horizontal="center" vertical="center"/>
      <protection/>
    </xf>
    <xf numFmtId="0" fontId="14" fillId="33" borderId="204" xfId="0" applyFont="1" applyFill="1" applyBorder="1" applyAlignment="1" applyProtection="1">
      <alignment horizontal="center" vertical="center"/>
      <protection/>
    </xf>
    <xf numFmtId="0" fontId="14" fillId="33" borderId="109" xfId="0" applyFont="1" applyFill="1" applyBorder="1" applyAlignment="1" applyProtection="1">
      <alignment horizontal="center" vertical="center"/>
      <protection/>
    </xf>
    <xf numFmtId="0" fontId="14" fillId="33" borderId="204" xfId="0" applyFont="1" applyFill="1" applyBorder="1" applyAlignment="1" applyProtection="1">
      <alignment horizontal="center"/>
      <protection/>
    </xf>
    <xf numFmtId="0" fontId="14" fillId="33" borderId="109" xfId="0" applyFont="1" applyFill="1" applyBorder="1" applyAlignment="1" applyProtection="1">
      <alignment horizontal="center"/>
      <protection/>
    </xf>
    <xf numFmtId="0" fontId="14" fillId="33" borderId="36" xfId="0" applyFont="1" applyFill="1" applyBorder="1" applyAlignment="1" applyProtection="1">
      <alignment horizontal="center"/>
      <protection/>
    </xf>
    <xf numFmtId="0" fontId="14" fillId="33" borderId="205" xfId="0" applyFont="1" applyFill="1" applyBorder="1" applyAlignment="1" applyProtection="1">
      <alignment horizontal="center" vertical="center" wrapText="1"/>
      <protection/>
    </xf>
    <xf numFmtId="0" fontId="15" fillId="33" borderId="206" xfId="0" applyFont="1" applyFill="1" applyBorder="1" applyAlignment="1" applyProtection="1">
      <alignment horizontal="center" vertical="center" wrapText="1"/>
      <protection/>
    </xf>
    <xf numFmtId="0" fontId="15" fillId="33" borderId="75" xfId="0" applyFont="1" applyFill="1" applyBorder="1" applyAlignment="1" applyProtection="1">
      <alignment horizontal="center" vertical="center" wrapText="1"/>
      <protection/>
    </xf>
    <xf numFmtId="0" fontId="16" fillId="33" borderId="207" xfId="0" applyFont="1" applyFill="1" applyBorder="1" applyAlignment="1" applyProtection="1">
      <alignment horizontal="center" vertical="center"/>
      <protection/>
    </xf>
    <xf numFmtId="0" fontId="14" fillId="33" borderId="208" xfId="0" applyFont="1" applyFill="1" applyBorder="1" applyAlignment="1" applyProtection="1">
      <alignment horizontal="center" vertical="center"/>
      <protection/>
    </xf>
    <xf numFmtId="0" fontId="14" fillId="33" borderId="127" xfId="0" applyFont="1" applyFill="1" applyBorder="1" applyAlignment="1" applyProtection="1">
      <alignment horizontal="center" vertical="center"/>
      <protection/>
    </xf>
    <xf numFmtId="166" fontId="11" fillId="0" borderId="167" xfId="0" applyNumberFormat="1" applyFont="1" applyFill="1" applyBorder="1" applyAlignment="1" applyProtection="1">
      <alignment horizontal="center" vertical="center"/>
      <protection locked="0"/>
    </xf>
    <xf numFmtId="0" fontId="20" fillId="0" borderId="42" xfId="0" applyFont="1" applyFill="1" applyBorder="1" applyAlignment="1" applyProtection="1">
      <alignment horizontal="center" vertical="center"/>
      <protection/>
    </xf>
    <xf numFmtId="0" fontId="11" fillId="0" borderId="209" xfId="0" applyFont="1" applyFill="1" applyBorder="1" applyAlignment="1" applyProtection="1">
      <alignment horizontal="center" vertical="center"/>
      <protection/>
    </xf>
    <xf numFmtId="0" fontId="11" fillId="0" borderId="210" xfId="0" applyFont="1" applyFill="1" applyBorder="1" applyAlignment="1" applyProtection="1">
      <alignment horizontal="center" vertical="center"/>
      <protection/>
    </xf>
    <xf numFmtId="166" fontId="11" fillId="0" borderId="211" xfId="0" applyNumberFormat="1" applyFont="1" applyFill="1" applyBorder="1" applyAlignment="1" applyProtection="1">
      <alignment horizontal="center" vertical="center"/>
      <protection locked="0"/>
    </xf>
    <xf numFmtId="0" fontId="20" fillId="0" borderId="212" xfId="0" applyFont="1" applyFill="1" applyBorder="1" applyAlignment="1" applyProtection="1">
      <alignment horizontal="center" vertical="center"/>
      <protection/>
    </xf>
    <xf numFmtId="0" fontId="11" fillId="0" borderId="213" xfId="0" applyFont="1" applyFill="1" applyBorder="1" applyAlignment="1" applyProtection="1">
      <alignment horizontal="center" vertical="center"/>
      <protection/>
    </xf>
    <xf numFmtId="166" fontId="11" fillId="0" borderId="211" xfId="0" applyNumberFormat="1" applyFont="1" applyFill="1" applyBorder="1" applyAlignment="1" applyProtection="1">
      <alignment horizontal="center" vertical="center"/>
      <protection/>
    </xf>
    <xf numFmtId="0" fontId="3" fillId="0" borderId="79" xfId="0" applyFont="1" applyFill="1" applyBorder="1" applyAlignment="1" applyProtection="1">
      <alignment horizontal="center" vertical="center"/>
      <protection/>
    </xf>
    <xf numFmtId="0" fontId="3" fillId="0" borderId="83" xfId="0" applyFont="1" applyFill="1" applyBorder="1" applyAlignment="1" applyProtection="1">
      <alignment horizontal="center" vertical="center"/>
      <protection/>
    </xf>
    <xf numFmtId="0" fontId="3" fillId="0" borderId="207" xfId="0" applyFont="1" applyFill="1" applyBorder="1" applyAlignment="1" applyProtection="1">
      <alignment horizontal="center" vertical="center"/>
      <protection/>
    </xf>
    <xf numFmtId="0" fontId="11" fillId="0" borderId="214" xfId="0" applyFont="1" applyFill="1" applyBorder="1" applyAlignment="1" applyProtection="1">
      <alignment horizontal="center" vertical="center"/>
      <protection/>
    </xf>
    <xf numFmtId="0" fontId="11" fillId="0" borderId="156" xfId="0" applyFont="1" applyFill="1" applyBorder="1" applyAlignment="1" applyProtection="1">
      <alignment horizontal="center" vertical="center"/>
      <protection/>
    </xf>
    <xf numFmtId="0" fontId="11" fillId="0" borderId="77" xfId="0" applyFont="1" applyFill="1" applyBorder="1" applyAlignment="1" applyProtection="1">
      <alignment horizontal="center" vertical="center"/>
      <protection/>
    </xf>
    <xf numFmtId="0" fontId="11" fillId="0" borderId="82" xfId="0" applyFont="1" applyFill="1" applyBorder="1" applyAlignment="1" applyProtection="1">
      <alignment horizontal="center" vertical="center"/>
      <protection/>
    </xf>
    <xf numFmtId="0" fontId="15" fillId="0" borderId="78" xfId="0" applyFont="1" applyFill="1" applyBorder="1" applyAlignment="1" applyProtection="1">
      <alignment horizontal="center" vertical="center"/>
      <protection/>
    </xf>
    <xf numFmtId="0" fontId="15" fillId="0" borderId="60" xfId="0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 applyProtection="1">
      <alignment horizontal="center" vertical="center"/>
      <protection/>
    </xf>
    <xf numFmtId="0" fontId="11" fillId="0" borderId="205" xfId="0" applyFont="1" applyFill="1" applyBorder="1" applyAlignment="1" applyProtection="1">
      <alignment horizontal="center" vertical="center"/>
      <protection/>
    </xf>
    <xf numFmtId="0" fontId="15" fillId="0" borderId="206" xfId="0" applyFont="1" applyFill="1" applyBorder="1" applyAlignment="1" applyProtection="1">
      <alignment horizontal="center" vertical="center"/>
      <protection/>
    </xf>
    <xf numFmtId="0" fontId="11" fillId="0" borderId="40" xfId="0" applyFont="1" applyFill="1" applyBorder="1" applyAlignment="1" applyProtection="1">
      <alignment horizontal="center" vertical="center"/>
      <protection/>
    </xf>
    <xf numFmtId="0" fontId="11" fillId="0" borderId="215" xfId="0" applyFont="1" applyFill="1" applyBorder="1" applyAlignment="1" applyProtection="1">
      <alignment horizontal="center" vertical="center"/>
      <protection/>
    </xf>
    <xf numFmtId="0" fontId="15" fillId="0" borderId="216" xfId="0" applyFont="1" applyFill="1" applyBorder="1" applyAlignment="1" applyProtection="1">
      <alignment horizontal="center" vertical="center"/>
      <protection/>
    </xf>
    <xf numFmtId="0" fontId="3" fillId="0" borderId="217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18" xfId="0" applyFont="1" applyFill="1" applyBorder="1" applyAlignment="1">
      <alignment horizontal="left" vertical="center"/>
    </xf>
    <xf numFmtId="166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/>
    </xf>
    <xf numFmtId="0" fontId="11" fillId="0" borderId="41" xfId="0" applyFont="1" applyFill="1" applyBorder="1" applyAlignment="1" applyProtection="1">
      <alignment horizontal="center" vertical="center"/>
      <protection/>
    </xf>
    <xf numFmtId="166" fontId="11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214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11" fillId="0" borderId="219" xfId="0" applyFont="1" applyFill="1" applyBorder="1" applyAlignment="1" applyProtection="1">
      <alignment horizontal="center" vertical="center"/>
      <protection/>
    </xf>
    <xf numFmtId="166" fontId="7" fillId="0" borderId="74" xfId="0" applyNumberFormat="1" applyFont="1" applyFill="1" applyBorder="1" applyAlignment="1">
      <alignment horizontal="center" vertical="center"/>
    </xf>
    <xf numFmtId="0" fontId="11" fillId="0" borderId="220" xfId="0" applyFont="1" applyFill="1" applyBorder="1" applyAlignment="1" applyProtection="1">
      <alignment horizontal="center" vertical="center"/>
      <protection/>
    </xf>
    <xf numFmtId="0" fontId="20" fillId="0" borderId="22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6"/>
  <sheetViews>
    <sheetView showGridLines="0" zoomScale="90" zoomScaleNormal="90" zoomScaleSheetLayoutView="8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2" sqref="B12"/>
    </sheetView>
  </sheetViews>
  <sheetFormatPr defaultColWidth="9.140625" defaultRowHeight="15"/>
  <cols>
    <col min="1" max="1" width="5.421875" style="0" customWidth="1"/>
    <col min="2" max="2" width="17.28125" style="0" customWidth="1"/>
    <col min="3" max="3" width="13.7109375" style="4" customWidth="1"/>
    <col min="4" max="14" width="13.57421875" style="0" customWidth="1"/>
    <col min="15" max="15" width="15.8515625" style="0" customWidth="1"/>
  </cols>
  <sheetData>
    <row r="1" spans="1:15" ht="42" customHeight="1" thickBot="1">
      <c r="A1" s="306" t="s">
        <v>79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pans="1:15" s="1" customFormat="1" ht="21.75" customHeight="1" thickBot="1" thickTop="1">
      <c r="A2" s="303" t="s">
        <v>0</v>
      </c>
      <c r="B2" s="304"/>
      <c r="C2" s="304"/>
      <c r="D2" s="203">
        <v>1</v>
      </c>
      <c r="E2" s="204">
        <v>2</v>
      </c>
      <c r="F2" s="203">
        <v>3</v>
      </c>
      <c r="G2" s="204">
        <v>4</v>
      </c>
      <c r="H2" s="203">
        <v>5</v>
      </c>
      <c r="I2" s="204">
        <v>6</v>
      </c>
      <c r="J2" s="203">
        <v>7</v>
      </c>
      <c r="K2" s="204"/>
      <c r="L2" s="203">
        <v>8</v>
      </c>
      <c r="M2" s="204">
        <v>9</v>
      </c>
      <c r="N2" s="203">
        <v>10</v>
      </c>
      <c r="O2" s="205">
        <v>11</v>
      </c>
    </row>
    <row r="3" spans="1:15" s="1" customFormat="1" ht="21.75" customHeight="1" thickBot="1">
      <c r="A3" s="305" t="s">
        <v>1</v>
      </c>
      <c r="B3" s="238" t="s">
        <v>2</v>
      </c>
      <c r="C3" s="206" t="s">
        <v>3</v>
      </c>
      <c r="D3" s="206" t="s">
        <v>4</v>
      </c>
      <c r="E3" s="207" t="s">
        <v>17</v>
      </c>
      <c r="F3" s="208" t="s">
        <v>54</v>
      </c>
      <c r="G3" s="208" t="s">
        <v>5</v>
      </c>
      <c r="H3" s="208" t="s">
        <v>6</v>
      </c>
      <c r="I3" s="208" t="s">
        <v>8</v>
      </c>
      <c r="J3" s="208" t="s">
        <v>12</v>
      </c>
      <c r="K3" s="208" t="s">
        <v>11</v>
      </c>
      <c r="L3" s="208" t="s">
        <v>71</v>
      </c>
      <c r="M3" s="207" t="s">
        <v>6</v>
      </c>
      <c r="N3" s="207" t="s">
        <v>13</v>
      </c>
      <c r="O3" s="230" t="s">
        <v>7</v>
      </c>
    </row>
    <row r="4" spans="1:15" s="1" customFormat="1" ht="21.75" customHeight="1" thickBot="1">
      <c r="A4" s="305"/>
      <c r="B4" s="239"/>
      <c r="C4" s="206" t="s">
        <v>15</v>
      </c>
      <c r="D4" s="209">
        <v>45172</v>
      </c>
      <c r="E4" s="210">
        <v>45179</v>
      </c>
      <c r="F4" s="211" t="s">
        <v>81</v>
      </c>
      <c r="G4" s="211">
        <v>45193</v>
      </c>
      <c r="H4" s="211">
        <v>45200</v>
      </c>
      <c r="I4" s="211">
        <v>45256</v>
      </c>
      <c r="J4" s="211">
        <v>45410</v>
      </c>
      <c r="K4" s="211">
        <v>45410</v>
      </c>
      <c r="L4" s="211">
        <v>45416</v>
      </c>
      <c r="M4" s="211">
        <v>45424</v>
      </c>
      <c r="N4" s="209">
        <v>45445</v>
      </c>
      <c r="O4" s="231">
        <v>45459</v>
      </c>
    </row>
    <row r="5" spans="1:15" s="2" customFormat="1" ht="22.5" customHeight="1">
      <c r="A5" s="212" t="s">
        <v>16</v>
      </c>
      <c r="B5" s="213" t="s">
        <v>64</v>
      </c>
      <c r="C5" s="214">
        <f>SUM(D5:O5)</f>
        <v>131</v>
      </c>
      <c r="D5" s="215">
        <f>IF('1. kolo - Děhylov'!$Q$4="","",VLOOKUP(B5,'1. kolo - Děhylov'!$B$4:$Q$25,16,FALSE))</f>
        <v>16</v>
      </c>
      <c r="E5" s="216">
        <f>IF('2. kolo - Strahovice'!$Q$4="","",VLOOKUP(B5,'2. kolo - Strahovice'!$B$4:$Q$27,16,FALSE))</f>
        <v>16</v>
      </c>
      <c r="F5" s="217">
        <f>IF('3. kolo - Hať'!$Q$4="","",VLOOKUP(B5,'3. kolo - Hať'!$B$4:$Q$27,16,FALSE))</f>
        <v>16</v>
      </c>
      <c r="G5" s="218">
        <f>IF('4. kolo - Závada'!$Q$4="","",VLOOKUP(B5,'4. kolo - Závada'!$B$4:$Q$23,16,FALSE))</f>
        <v>16</v>
      </c>
      <c r="H5" s="217">
        <f>IF('5. kolo - Dobroslavice'!$J$3="","",VLOOKUP(B5,'5. kolo - Dobroslavice'!$B$3:$J$16,9,FALSE))</f>
        <v>16</v>
      </c>
      <c r="I5" s="218">
        <f>IF('6. kolo - Darkovice'!$T$4="","",VLOOKUP(B5,'6. kolo - Darkovice'!$B$4:$T$25,19,FALSE))</f>
        <v>16</v>
      </c>
      <c r="J5" s="217">
        <f>IF('7. kolo - Bohuslavice'!$Q$4="","",VLOOKUP(B5,'7. kolo - Bohuslavice'!$B$4:$Q$29,16,FALSE))</f>
        <v>16</v>
      </c>
      <c r="K5" s="218">
        <v>5</v>
      </c>
      <c r="L5" s="217">
        <f>IF('8. kolo - Šilheřovice'!$Q$4="","",VLOOKUP(B5,'8. kolo - Šilheřovice'!$B$4:$Q$43,16,FALSE))</f>
      </c>
      <c r="M5" s="218">
        <f>IF('9. kolo - Dobroslavice'!$Q$4="","",VLOOKUP(B5,'9. kolo - Dobroslavice'!$B$4:$Q$27,16,FALSE))</f>
        <v>14</v>
      </c>
      <c r="N5" s="217">
        <f>IF('10. kolo - Bobrovníky'!$Q$4="","",VLOOKUP(B5,'10. kolo - Bobrovníky'!$B$4:$Q$43,16,FALSE))</f>
      </c>
      <c r="O5" s="232">
        <f>IF('11. kolo - Markvartovice'!$Q$4="","",VLOOKUP(B5,'11. kolo - Markvartovice'!$B$4:$Q$43,16,FALSE))</f>
      </c>
    </row>
    <row r="6" spans="1:16" s="2" customFormat="1" ht="22.5" customHeight="1">
      <c r="A6" s="219" t="s">
        <v>18</v>
      </c>
      <c r="B6" s="220" t="s">
        <v>94</v>
      </c>
      <c r="C6" s="221">
        <f>SUM(D6:O6)</f>
        <v>120</v>
      </c>
      <c r="D6" s="222">
        <f>IF('1. kolo - Děhylov'!$Q$4="","",VLOOKUP(B6,'1. kolo - Děhylov'!$B$4:$Q$25,16,FALSE))</f>
        <v>13</v>
      </c>
      <c r="E6" s="223">
        <f>IF('2. kolo - Strahovice'!$Q$4="","",VLOOKUP(B6,'2. kolo - Strahovice'!$B$4:$Q$27,16,FALSE))</f>
        <v>13</v>
      </c>
      <c r="F6" s="224">
        <f>IF('3. kolo - Hať'!$Q$4="","",VLOOKUP(B6,'3. kolo - Hať'!$B$4:$Q$27,16,FALSE))</f>
        <v>13</v>
      </c>
      <c r="G6" s="225">
        <f>IF('4. kolo - Závada'!$Q$4="","",VLOOKUP(B6,'4. kolo - Závada'!$B$4:$Q$23,16,FALSE))</f>
        <v>15</v>
      </c>
      <c r="H6" s="224">
        <f>IF('5. kolo - Dobroslavice'!$J$3="","",VLOOKUP(B6,'5. kolo - Dobroslavice'!$B$3:$J$16,9,FALSE))</f>
        <v>15</v>
      </c>
      <c r="I6" s="225">
        <f>IF('6. kolo - Darkovice'!$T$4="","",VLOOKUP(B6,'6. kolo - Darkovice'!$B$4:$T$25,19,FALSE))</f>
        <v>15</v>
      </c>
      <c r="J6" s="224">
        <f>IF('7. kolo - Bohuslavice'!$Q$4="","",VLOOKUP(B6,'7. kolo - Bohuslavice'!$B$4:$Q$29,16,FALSE))</f>
        <v>15</v>
      </c>
      <c r="K6" s="225">
        <v>5</v>
      </c>
      <c r="L6" s="224">
        <f>IF('8. kolo - Šilheřovice'!$Q$4="","",VLOOKUP(B6,'8. kolo - Šilheřovice'!$B$4:$Q$43,16,FALSE))</f>
      </c>
      <c r="M6" s="225">
        <f>IF('9. kolo - Dobroslavice'!$Q$4="","",VLOOKUP(B6,'9. kolo - Dobroslavice'!$B$4:$Q$27,16,FALSE))</f>
        <v>16</v>
      </c>
      <c r="N6" s="224">
        <f>IF('10. kolo - Bobrovníky'!$Q$4="","",VLOOKUP(B6,'10. kolo - Bobrovníky'!$B$4:$Q$43,16,FALSE))</f>
      </c>
      <c r="O6" s="233">
        <f>IF('11. kolo - Markvartovice'!$Q$4="","",VLOOKUP(B6,'11. kolo - Markvartovice'!$B$4:$Q$43,16,FALSE))</f>
      </c>
      <c r="P6" s="28"/>
    </row>
    <row r="7" spans="1:16" s="2" customFormat="1" ht="22.5" customHeight="1">
      <c r="A7" s="219" t="s">
        <v>19</v>
      </c>
      <c r="B7" s="220" t="s">
        <v>4</v>
      </c>
      <c r="C7" s="221">
        <f>SUM(D7:O7)</f>
        <v>97</v>
      </c>
      <c r="D7" s="222">
        <f>IF('1. kolo - Děhylov'!$Q$4="","",VLOOKUP(B7,'1. kolo - Děhylov'!$B$4:$Q$25,16,FALSE))</f>
        <v>15</v>
      </c>
      <c r="E7" s="223">
        <f>IF('2. kolo - Strahovice'!$Q$4="","",VLOOKUP(B7,'2. kolo - Strahovice'!$B$4:$Q$27,16,FALSE))</f>
        <v>14</v>
      </c>
      <c r="F7" s="224">
        <f>IF('3. kolo - Hať'!$Q$4="","",VLOOKUP(B7,'3. kolo - Hať'!$B$4:$Q$27,16,FALSE))</f>
        <v>15</v>
      </c>
      <c r="G7" s="225">
        <f>IF('4. kolo - Závada'!$Q$4="","",VLOOKUP(B7,'4. kolo - Závada'!$B$4:$Q$23,16,FALSE))</f>
        <v>14</v>
      </c>
      <c r="H7" s="224">
        <f>IF('5. kolo - Dobroslavice'!$J$3="","",VLOOKUP(B7,'5. kolo - Dobroslavice'!$B$3:$J$16,9,FALSE))</f>
        <v>4</v>
      </c>
      <c r="I7" s="225">
        <f>IF('6. kolo - Darkovice'!$T$4="","",VLOOKUP(B7,'6. kolo - Darkovice'!$B$4:$T$25,19,FALSE))</f>
        <v>12</v>
      </c>
      <c r="J7" s="224">
        <f>IF('7. kolo - Bohuslavice'!$Q$4="","",VLOOKUP(B7,'7. kolo - Bohuslavice'!$B$4:$Q$29,16,FALSE))</f>
        <v>9</v>
      </c>
      <c r="K7" s="225">
        <v>5</v>
      </c>
      <c r="L7" s="224">
        <f>IF('8. kolo - Šilheřovice'!$Q$4="","",VLOOKUP(B7,'8. kolo - Šilheřovice'!$B$4:$Q$43,16,FALSE))</f>
      </c>
      <c r="M7" s="225">
        <f>IF('9. kolo - Dobroslavice'!$Q$4="","",VLOOKUP(B7,'9. kolo - Dobroslavice'!$B$4:$Q$27,16,FALSE))</f>
        <v>9</v>
      </c>
      <c r="N7" s="224">
        <f>IF('10. kolo - Bobrovníky'!$Q$4="","",VLOOKUP(B7,'10. kolo - Bobrovníky'!$B$4:$Q$43,16,FALSE))</f>
      </c>
      <c r="O7" s="233">
        <f>IF('11. kolo - Markvartovice'!$Q$4="","",VLOOKUP(B7,'11. kolo - Markvartovice'!$B$4:$Q$43,16,FALSE))</f>
      </c>
      <c r="P7" s="28"/>
    </row>
    <row r="8" spans="1:16" s="2" customFormat="1" ht="22.5" customHeight="1">
      <c r="A8" s="219" t="s">
        <v>20</v>
      </c>
      <c r="B8" s="220" t="s">
        <v>65</v>
      </c>
      <c r="C8" s="221">
        <f>SUM(D8:O8)</f>
        <v>90</v>
      </c>
      <c r="D8" s="222">
        <f>IF('1. kolo - Děhylov'!$Q$4="","",VLOOKUP(B8,'1. kolo - Děhylov'!$B$4:$Q$25,16,FALSE))</f>
        <v>12</v>
      </c>
      <c r="E8" s="223">
        <f>IF('2. kolo - Strahovice'!$Q$4="","",VLOOKUP(B8,'2. kolo - Strahovice'!$B$4:$Q$27,16,FALSE))</f>
        <v>11</v>
      </c>
      <c r="F8" s="224">
        <f>IF('3. kolo - Hať'!$Q$4="","",VLOOKUP(B8,'3. kolo - Hať'!$B$4:$Q$27,16,FALSE))</f>
        <v>9</v>
      </c>
      <c r="G8" s="225">
        <f>IF('4. kolo - Závada'!$Q$4="","",VLOOKUP(B8,'4. kolo - Závada'!$B$4:$Q$23,16,FALSE))</f>
        <v>7</v>
      </c>
      <c r="H8" s="224">
        <f>IF('5. kolo - Dobroslavice'!$J$3="","",VLOOKUP(B8,'5. kolo - Dobroslavice'!$B$3:$J$16,9,FALSE))</f>
        <v>10</v>
      </c>
      <c r="I8" s="225">
        <f>IF('6. kolo - Darkovice'!$T$4="","",VLOOKUP(B8,'6. kolo - Darkovice'!$B$4:$T$25,19,FALSE))</f>
        <v>13</v>
      </c>
      <c r="J8" s="224">
        <f>IF('7. kolo - Bohuslavice'!$Q$4="","",VLOOKUP(B8,'7. kolo - Bohuslavice'!$B$4:$Q$29,16,FALSE))</f>
        <v>10</v>
      </c>
      <c r="K8" s="225">
        <v>5</v>
      </c>
      <c r="L8" s="224" t="s">
        <v>100</v>
      </c>
      <c r="M8" s="225">
        <f>IF('9. kolo - Dobroslavice'!$Q$4="","",VLOOKUP(B8,'9. kolo - Dobroslavice'!$B$4:$Q$27,16,FALSE))</f>
        <v>13</v>
      </c>
      <c r="N8" s="224">
        <f>IF('10. kolo - Bobrovníky'!$Q$4="","",VLOOKUP(B8,'10. kolo - Bobrovníky'!$B$4:$Q$43,16,FALSE))</f>
      </c>
      <c r="O8" s="233">
        <f>IF('11. kolo - Markvartovice'!$Q$4="","",VLOOKUP(B8,'11. kolo - Markvartovice'!$B$4:$Q$43,16,FALSE))</f>
      </c>
      <c r="P8" s="28"/>
    </row>
    <row r="9" spans="1:16" s="2" customFormat="1" ht="22.5" customHeight="1">
      <c r="A9" s="219" t="s">
        <v>21</v>
      </c>
      <c r="B9" s="220" t="s">
        <v>14</v>
      </c>
      <c r="C9" s="221">
        <f>SUM(D9:O9)</f>
        <v>89</v>
      </c>
      <c r="D9" s="222">
        <f>IF('1. kolo - Děhylov'!$Q$4="","",VLOOKUP(B9,'1. kolo - Děhylov'!$B$4:$Q$25,16,FALSE))</f>
        <v>10</v>
      </c>
      <c r="E9" s="223">
        <f>IF('2. kolo - Strahovice'!$Q$4="","",VLOOKUP(B9,'2. kolo - Strahovice'!$B$4:$Q$27,16,FALSE))</f>
        <v>15</v>
      </c>
      <c r="F9" s="224">
        <f>IF('3. kolo - Hať'!$Q$4="","",VLOOKUP(B9,'3. kolo - Hať'!$B$4:$Q$27,16,FALSE))</f>
        <v>8</v>
      </c>
      <c r="G9" s="225">
        <f>IF('4. kolo - Závada'!$Q$4="","",VLOOKUP(B9,'4. kolo - Závada'!$B$4:$Q$23,16,FALSE))</f>
        <v>10</v>
      </c>
      <c r="H9" s="224">
        <f>IF('5. kolo - Dobroslavice'!$J$3="","",VLOOKUP(B9,'5. kolo - Dobroslavice'!$B$3:$J$16,9,FALSE))</f>
        <v>12</v>
      </c>
      <c r="I9" s="225">
        <f>IF('6. kolo - Darkovice'!$T$4="","",VLOOKUP(B9,'6. kolo - Darkovice'!$B$4:$T$25,19,FALSE))</f>
        <v>14</v>
      </c>
      <c r="J9" s="224">
        <f>IF('7. kolo - Bohuslavice'!$Q$4="","",VLOOKUP(B9,'7. kolo - Bohuslavice'!$B$4:$Q$29,16,FALSE))</f>
        <v>4</v>
      </c>
      <c r="K9" s="225">
        <v>5</v>
      </c>
      <c r="L9" s="224">
        <f>IF('8. kolo - Šilheřovice'!$Q$4="","",VLOOKUP(B9,'8. kolo - Šilheřovice'!$B$4:$Q$43,16,FALSE))</f>
      </c>
      <c r="M9" s="225">
        <f>IF('9. kolo - Dobroslavice'!$Q$4="","",VLOOKUP(B9,'9. kolo - Dobroslavice'!$B$4:$Q$27,16,FALSE))</f>
        <v>11</v>
      </c>
      <c r="N9" s="224">
        <f>IF('10. kolo - Bobrovníky'!$Q$4="","",VLOOKUP(B9,'10. kolo - Bobrovníky'!$B$4:$Q$43,16,FALSE))</f>
      </c>
      <c r="O9" s="233">
        <f>IF('11. kolo - Markvartovice'!$Q$4="","",VLOOKUP(B9,'11. kolo - Markvartovice'!$B$4:$Q$43,16,FALSE))</f>
      </c>
      <c r="P9" s="28"/>
    </row>
    <row r="10" spans="1:16" s="2" customFormat="1" ht="22.5" customHeight="1">
      <c r="A10" s="219" t="s">
        <v>22</v>
      </c>
      <c r="B10" s="220" t="s">
        <v>12</v>
      </c>
      <c r="C10" s="221">
        <f>SUM(D10:O10)</f>
        <v>86</v>
      </c>
      <c r="D10" s="222">
        <f>IF('1. kolo - Děhylov'!$Q$4="","",VLOOKUP(B10,'1. kolo - Děhylov'!$B$4:$Q$25,16,FALSE))</f>
        <v>8</v>
      </c>
      <c r="E10" s="223">
        <f>IF('2. kolo - Strahovice'!$Q$4="","",VLOOKUP(B10,'2. kolo - Strahovice'!$B$4:$Q$27,16,FALSE))</f>
        <v>7</v>
      </c>
      <c r="F10" s="224">
        <f>IF('3. kolo - Hať'!$Q$4="","",VLOOKUP(B10,'3. kolo - Hať'!$B$4:$Q$27,16,FALSE))</f>
        <v>12</v>
      </c>
      <c r="G10" s="225">
        <f>IF('4. kolo - Závada'!$Q$4="","",VLOOKUP(B10,'4. kolo - Závada'!$B$4:$Q$23,16,FALSE))</f>
        <v>9</v>
      </c>
      <c r="H10" s="224">
        <f>IF('5. kolo - Dobroslavice'!$J$3="","",VLOOKUP(B10,'5. kolo - Dobroslavice'!$B$3:$J$16,9,FALSE))</f>
        <v>13</v>
      </c>
      <c r="I10" s="225">
        <f>IF('6. kolo - Darkovice'!$T$4="","",VLOOKUP(B10,'6. kolo - Darkovice'!$B$4:$T$25,19,FALSE))</f>
        <v>10</v>
      </c>
      <c r="J10" s="224">
        <f>IF('7. kolo - Bohuslavice'!$Q$4="","",VLOOKUP(B10,'7. kolo - Bohuslavice'!$B$4:$Q$29,16,FALSE))</f>
        <v>14</v>
      </c>
      <c r="K10" s="225">
        <v>5</v>
      </c>
      <c r="L10" s="224">
        <f>IF('8. kolo - Šilheřovice'!$Q$4="","",VLOOKUP(B10,'8. kolo - Šilheřovice'!$B$4:$Q$43,16,FALSE))</f>
      </c>
      <c r="M10" s="225">
        <f>IF('9. kolo - Dobroslavice'!$Q$4="","",VLOOKUP(B10,'9. kolo - Dobroslavice'!$B$4:$Q$27,16,FALSE))</f>
        <v>8</v>
      </c>
      <c r="N10" s="224">
        <f>IF('10. kolo - Bobrovníky'!$Q$4="","",VLOOKUP(B10,'10. kolo - Bobrovníky'!$B$4:$Q$43,16,FALSE))</f>
      </c>
      <c r="O10" s="233">
        <f>IF('11. kolo - Markvartovice'!$Q$4="","",VLOOKUP(B10,'11. kolo - Markvartovice'!$B$4:$Q$43,16,FALSE))</f>
      </c>
      <c r="P10" s="28"/>
    </row>
    <row r="11" spans="1:16" s="2" customFormat="1" ht="22.5" customHeight="1">
      <c r="A11" s="219" t="s">
        <v>23</v>
      </c>
      <c r="B11" s="220" t="s">
        <v>95</v>
      </c>
      <c r="C11" s="221">
        <f>SUM(D11:O11)</f>
        <v>84</v>
      </c>
      <c r="D11" s="222">
        <f>IF('1. kolo - Děhylov'!$Q$4="","",VLOOKUP(B11,'1. kolo - Děhylov'!$B$4:$Q$25,16,FALSE))</f>
        <v>9</v>
      </c>
      <c r="E11" s="223">
        <f>IF('2. kolo - Strahovice'!$Q$4="","",VLOOKUP(B11,'2. kolo - Strahovice'!$B$4:$Q$27,16,FALSE))</f>
        <v>12</v>
      </c>
      <c r="F11" s="224">
        <f>IF('3. kolo - Hať'!$Q$4="","",VLOOKUP(B11,'3. kolo - Hať'!$B$4:$Q$27,16,FALSE))</f>
        <v>5</v>
      </c>
      <c r="G11" s="225">
        <f>IF('4. kolo - Závada'!$Q$4="","",VLOOKUP(B11,'4. kolo - Závada'!$B$4:$Q$23,16,FALSE))</f>
        <v>9</v>
      </c>
      <c r="H11" s="224">
        <f>IF('5. kolo - Dobroslavice'!$J$3="","",VLOOKUP(B11,'5. kolo - Dobroslavice'!$B$3:$J$16,9,FALSE))</f>
        <v>6</v>
      </c>
      <c r="I11" s="225">
        <f>IF('6. kolo - Darkovice'!$T$4="","",VLOOKUP(B11,'6. kolo - Darkovice'!$B$4:$T$25,19,FALSE))</f>
        <v>11</v>
      </c>
      <c r="J11" s="224">
        <f>IF('7. kolo - Bohuslavice'!$Q$4="","",VLOOKUP(B11,'7. kolo - Bohuslavice'!$B$4:$Q$29,16,FALSE))</f>
        <v>12</v>
      </c>
      <c r="K11" s="225">
        <v>5</v>
      </c>
      <c r="L11" s="224">
        <f>IF('8. kolo - Šilheřovice'!$Q$4="","",VLOOKUP(B11,'8. kolo - Šilheřovice'!$B$4:$Q$43,16,FALSE))</f>
      </c>
      <c r="M11" s="225">
        <f>IF('9. kolo - Dobroslavice'!$Q$4="","",VLOOKUP(B11,'9. kolo - Dobroslavice'!$B$4:$Q$27,16,FALSE))</f>
        <v>15</v>
      </c>
      <c r="N11" s="224">
        <f>IF('10. kolo - Bobrovníky'!$Q$4="","",VLOOKUP(B11,'10. kolo - Bobrovníky'!$B$4:$Q$43,16,FALSE))</f>
      </c>
      <c r="O11" s="233">
        <f>IF('11. kolo - Markvartovice'!$Q$4="","",VLOOKUP(B11,'11. kolo - Markvartovice'!$B$4:$Q$43,16,FALSE))</f>
      </c>
      <c r="P11" s="28"/>
    </row>
    <row r="12" spans="1:16" s="2" customFormat="1" ht="22.5" customHeight="1">
      <c r="A12" s="219" t="s">
        <v>25</v>
      </c>
      <c r="B12" s="220" t="s">
        <v>6</v>
      </c>
      <c r="C12" s="221">
        <f>SUM(D12:O12)</f>
        <v>76</v>
      </c>
      <c r="D12" s="222">
        <f>IF('1. kolo - Děhylov'!$Q$4="","",VLOOKUP(B12,'1. kolo - Děhylov'!$B$4:$Q$25,16,FALSE))</f>
        <v>14</v>
      </c>
      <c r="E12" s="223">
        <f>IF('2. kolo - Strahovice'!$Q$4="","",VLOOKUP(B12,'2. kolo - Strahovice'!$B$4:$Q$27,16,FALSE))</f>
        <v>9</v>
      </c>
      <c r="F12" s="224">
        <f>IF('3. kolo - Hať'!$Q$4="","",VLOOKUP(B12,'3. kolo - Hať'!$B$4:$Q$27,16,FALSE))</f>
        <v>11</v>
      </c>
      <c r="G12" s="225">
        <v>0</v>
      </c>
      <c r="H12" s="224">
        <f>IF('5. kolo - Dobroslavice'!$J$3="","",VLOOKUP(B12,'5. kolo - Dobroslavice'!$B$3:$J$16,9,FALSE))</f>
        <v>14</v>
      </c>
      <c r="I12" s="225">
        <v>0</v>
      </c>
      <c r="J12" s="224">
        <f>IF('7. kolo - Bohuslavice'!$Q$4="","",VLOOKUP(B12,'7. kolo - Bohuslavice'!$B$4:$Q$29,16,FALSE))</f>
        <v>13</v>
      </c>
      <c r="K12" s="225">
        <v>5</v>
      </c>
      <c r="L12" s="224">
        <f>IF('8. kolo - Šilheřovice'!$Q$4="","",VLOOKUP(B12,'8. kolo - Šilheřovice'!$B$4:$Q$43,16,FALSE))</f>
      </c>
      <c r="M12" s="225">
        <f>IF('9. kolo - Dobroslavice'!$Q$4="","",VLOOKUP(B12,'9. kolo - Dobroslavice'!$B$4:$Q$27,16,FALSE))</f>
        <v>10</v>
      </c>
      <c r="N12" s="224">
        <f>IF('10. kolo - Bobrovníky'!$Q$4="","",VLOOKUP(B12,'10. kolo - Bobrovníky'!$B$4:$Q$43,16,FALSE))</f>
      </c>
      <c r="O12" s="233">
        <f>IF('11. kolo - Markvartovice'!$Q$4="","",VLOOKUP(B12,'11. kolo - Markvartovice'!$B$4:$Q$43,16,FALSE))</f>
      </c>
      <c r="P12" s="28"/>
    </row>
    <row r="13" spans="1:16" s="2" customFormat="1" ht="22.5" customHeight="1">
      <c r="A13" s="219" t="s">
        <v>26</v>
      </c>
      <c r="B13" s="220" t="s">
        <v>75</v>
      </c>
      <c r="C13" s="221">
        <f>SUM(D13:O13)</f>
        <v>67</v>
      </c>
      <c r="D13" s="222">
        <v>0</v>
      </c>
      <c r="E13" s="223">
        <f>IF('2. kolo - Strahovice'!$Q$4="","",VLOOKUP(B13,'2. kolo - Strahovice'!$B$4:$Q$27,16,FALSE))</f>
        <v>10</v>
      </c>
      <c r="F13" s="224">
        <f>IF('3. kolo - Hať'!$Q$4="","",VLOOKUP(B13,'3. kolo - Hať'!$B$4:$Q$27,16,FALSE))</f>
        <v>10</v>
      </c>
      <c r="G13" s="225">
        <f>IF('4. kolo - Závada'!$Q$4="","",VLOOKUP(B13,'4. kolo - Závada'!$B$4:$Q$23,16,FALSE))</f>
        <v>13</v>
      </c>
      <c r="H13" s="224">
        <f>IF('5. kolo - Dobroslavice'!$J$3="","",VLOOKUP(B13,'5. kolo - Dobroslavice'!$B$3:$J$16,9,FALSE))</f>
        <v>11</v>
      </c>
      <c r="I13" s="225">
        <v>0</v>
      </c>
      <c r="J13" s="224">
        <f>IF('7. kolo - Bohuslavice'!$Q$4="","",VLOOKUP(B13,'7. kolo - Bohuslavice'!$B$4:$Q$29,16,FALSE))</f>
        <v>6</v>
      </c>
      <c r="K13" s="225">
        <v>5</v>
      </c>
      <c r="L13" s="224">
        <f>IF('8. kolo - Šilheřovice'!$Q$4="","",VLOOKUP(B13,'8. kolo - Šilheřovice'!$B$4:$Q$43,16,FALSE))</f>
      </c>
      <c r="M13" s="225">
        <f>IF('9. kolo - Dobroslavice'!$Q$4="","",VLOOKUP(B13,'9. kolo - Dobroslavice'!$B$4:$Q$27,16,FALSE))</f>
        <v>12</v>
      </c>
      <c r="N13" s="224">
        <f>IF('10. kolo - Bobrovníky'!$Q$4="","",VLOOKUP(B13,'10. kolo - Bobrovníky'!$B$4:$Q$43,16,FALSE))</f>
      </c>
      <c r="O13" s="233">
        <f>IF('11. kolo - Markvartovice'!$Q$4="","",VLOOKUP(B13,'11. kolo - Markvartovice'!$B$4:$Q$43,16,FALSE))</f>
      </c>
      <c r="P13" s="28"/>
    </row>
    <row r="14" spans="1:16" s="2" customFormat="1" ht="22.5" customHeight="1">
      <c r="A14" s="219" t="s">
        <v>27</v>
      </c>
      <c r="B14" s="220" t="s">
        <v>17</v>
      </c>
      <c r="C14" s="221">
        <f>SUM(D14:O14)</f>
        <v>65</v>
      </c>
      <c r="D14" s="222">
        <v>0</v>
      </c>
      <c r="E14" s="223">
        <f>IF('2. kolo - Strahovice'!$Q$4="","",VLOOKUP(B14,'2. kolo - Strahovice'!$B$4:$Q$27,16,FALSE))</f>
        <v>5</v>
      </c>
      <c r="F14" s="224">
        <f>IF('3. kolo - Hať'!$Q$4="","",VLOOKUP(B14,'3. kolo - Hať'!$B$4:$Q$27,16,FALSE))</f>
        <v>14</v>
      </c>
      <c r="G14" s="225">
        <f>IF('4. kolo - Závada'!$Q$4="","",VLOOKUP(B14,'4. kolo - Závada'!$B$4:$Q$23,16,FALSE))</f>
        <v>11</v>
      </c>
      <c r="H14" s="224">
        <f>IF('5. kolo - Dobroslavice'!$J$3="","",VLOOKUP(B14,'5. kolo - Dobroslavice'!$B$3:$J$16,9,FALSE))</f>
        <v>8</v>
      </c>
      <c r="I14" s="225">
        <f>IF('6. kolo - Darkovice'!$T$4="","",VLOOKUP(B14,'6. kolo - Darkovice'!$B$4:$T$25,19,FALSE))</f>
        <v>6</v>
      </c>
      <c r="J14" s="224">
        <f>IF('7. kolo - Bohuslavice'!$Q$4="","",VLOOKUP(B14,'7. kolo - Bohuslavice'!$B$4:$Q$29,16,FALSE))</f>
        <v>11</v>
      </c>
      <c r="K14" s="225">
        <v>5</v>
      </c>
      <c r="L14" s="224">
        <f>IF('8. kolo - Šilheřovice'!$Q$4="","",VLOOKUP(B14,'8. kolo - Šilheřovice'!$B$4:$Q$43,16,FALSE))</f>
      </c>
      <c r="M14" s="225">
        <f>IF('9. kolo - Dobroslavice'!$Q$4="","",VLOOKUP(B14,'9. kolo - Dobroslavice'!$B$4:$Q$27,16,FALSE))</f>
        <v>5</v>
      </c>
      <c r="N14" s="224">
        <f>IF('10. kolo - Bobrovníky'!$Q$4="","",VLOOKUP(B14,'10. kolo - Bobrovníky'!$B$4:$Q$43,16,FALSE))</f>
      </c>
      <c r="O14" s="233">
        <f>IF('11. kolo - Markvartovice'!$Q$4="","",VLOOKUP(B14,'11. kolo - Markvartovice'!$B$4:$Q$43,16,FALSE))</f>
      </c>
      <c r="P14" s="28"/>
    </row>
    <row r="15" spans="1:16" s="2" customFormat="1" ht="22.5" customHeight="1">
      <c r="A15" s="219" t="s">
        <v>28</v>
      </c>
      <c r="B15" s="220" t="s">
        <v>10</v>
      </c>
      <c r="C15" s="221">
        <f>SUM(D15:O15)</f>
        <v>59</v>
      </c>
      <c r="D15" s="222">
        <f>IF('1. kolo - Děhylov'!$Q$4="","",VLOOKUP(B15,'1. kolo - Děhylov'!$B$4:$Q$25,16,FALSE))</f>
        <v>7</v>
      </c>
      <c r="E15" s="223">
        <f>IF('2. kolo - Strahovice'!$Q$4="","",VLOOKUP(B15,'2. kolo - Strahovice'!$B$4:$Q$27,16,FALSE))</f>
        <v>8</v>
      </c>
      <c r="F15" s="224">
        <f>IF('3. kolo - Hať'!$Q$4="","",VLOOKUP(B15,'3. kolo - Hať'!$B$4:$Q$27,16,FALSE))</f>
        <v>7</v>
      </c>
      <c r="G15" s="225">
        <v>0</v>
      </c>
      <c r="H15" s="224">
        <f>IF('5. kolo - Dobroslavice'!$J$3="","",VLOOKUP(B15,'5. kolo - Dobroslavice'!$B$3:$J$16,9,FALSE))</f>
        <v>9</v>
      </c>
      <c r="I15" s="225">
        <f>IF('6. kolo - Darkovice'!$T$4="","",VLOOKUP(B15,'6. kolo - Darkovice'!$B$4:$T$25,19,FALSE))</f>
        <v>8</v>
      </c>
      <c r="J15" s="224">
        <f>IF('7. kolo - Bohuslavice'!$Q$4="","",VLOOKUP(B15,'7. kolo - Bohuslavice'!$B$4:$Q$29,16,FALSE))</f>
        <v>8</v>
      </c>
      <c r="K15" s="225">
        <v>5</v>
      </c>
      <c r="L15" s="224">
        <f>IF('8. kolo - Šilheřovice'!$Q$4="","",VLOOKUP(B15,'8. kolo - Šilheřovice'!$B$4:$Q$43,16,FALSE))</f>
      </c>
      <c r="M15" s="225">
        <f>IF('9. kolo - Dobroslavice'!$Q$4="","",VLOOKUP(B15,'9. kolo - Dobroslavice'!$B$4:$Q$27,16,FALSE))</f>
        <v>7</v>
      </c>
      <c r="N15" s="224">
        <f>IF('10. kolo - Bobrovníky'!$Q$4="","",VLOOKUP(B15,'10. kolo - Bobrovníky'!$B$4:$Q$43,16,FALSE))</f>
      </c>
      <c r="O15" s="233">
        <f>IF('11. kolo - Markvartovice'!$Q$4="","",VLOOKUP(B15,'11. kolo - Markvartovice'!$B$4:$Q$43,16,FALSE))</f>
      </c>
      <c r="P15" s="28"/>
    </row>
    <row r="16" spans="1:16" s="3" customFormat="1" ht="22.5" customHeight="1">
      <c r="A16" s="219" t="s">
        <v>29</v>
      </c>
      <c r="B16" s="220" t="s">
        <v>5</v>
      </c>
      <c r="C16" s="221">
        <f>SUM(D16:O16)</f>
        <v>58</v>
      </c>
      <c r="D16" s="222">
        <f>IF('1. kolo - Děhylov'!$Q$4="","",VLOOKUP(B16,'1. kolo - Děhylov'!$B$4:$Q$25,16,FALSE))</f>
        <v>6</v>
      </c>
      <c r="E16" s="223">
        <f>IF('2. kolo - Strahovice'!$Q$4="","",VLOOKUP(B16,'2. kolo - Strahovice'!$B$4:$Q$27,16,FALSE))</f>
        <v>6</v>
      </c>
      <c r="F16" s="224">
        <f>IF('3. kolo - Hať'!$Q$4="","",VLOOKUP(B16,'3. kolo - Hať'!$B$4:$Q$27,16,FALSE))</f>
        <v>6</v>
      </c>
      <c r="G16" s="225">
        <f>IF('4. kolo - Závada'!$Q$4="","",VLOOKUP(B16,'4. kolo - Závada'!$B$4:$Q$23,16,FALSE))</f>
        <v>12</v>
      </c>
      <c r="H16" s="224">
        <f>IF('5. kolo - Dobroslavice'!$J$3="","",VLOOKUP(B16,'5. kolo - Dobroslavice'!$B$3:$J$16,9,FALSE))</f>
        <v>5</v>
      </c>
      <c r="I16" s="225">
        <f>IF('6. kolo - Darkovice'!$T$4="","",VLOOKUP(B16,'6. kolo - Darkovice'!$B$4:$T$25,19,FALSE))</f>
        <v>7</v>
      </c>
      <c r="J16" s="224">
        <f>IF('7. kolo - Bohuslavice'!$Q$4="","",VLOOKUP(B16,'7. kolo - Bohuslavice'!$B$4:$Q$29,16,FALSE))</f>
        <v>5</v>
      </c>
      <c r="K16" s="225">
        <v>5</v>
      </c>
      <c r="L16" s="224">
        <f>IF('8. kolo - Šilheřovice'!$Q$4="","",VLOOKUP(B16,'8. kolo - Šilheřovice'!$B$4:$Q$43,16,FALSE))</f>
      </c>
      <c r="M16" s="225">
        <f>IF('9. kolo - Dobroslavice'!$Q$4="","",VLOOKUP(B16,'9. kolo - Dobroslavice'!$B$4:$Q$27,16,FALSE))</f>
        <v>6</v>
      </c>
      <c r="N16" s="224">
        <f>IF('10. kolo - Bobrovníky'!$Q$4="","",VLOOKUP(B16,'10. kolo - Bobrovníky'!$B$4:$Q$43,16,FALSE))</f>
      </c>
      <c r="O16" s="233">
        <f>IF('11. kolo - Markvartovice'!$Q$4="","",VLOOKUP(B16,'11. kolo - Markvartovice'!$B$4:$Q$43,16,FALSE))</f>
      </c>
      <c r="P16" s="28"/>
    </row>
    <row r="17" spans="1:16" ht="22.5" customHeight="1">
      <c r="A17" s="219" t="s">
        <v>30</v>
      </c>
      <c r="B17" s="220" t="s">
        <v>73</v>
      </c>
      <c r="C17" s="221">
        <f>SUM(D17:O17)</f>
        <v>34</v>
      </c>
      <c r="D17" s="222">
        <f>IF('1. kolo - Děhylov'!$Q$4="","",VLOOKUP(B17,'1. kolo - Děhylov'!$B$4:$Q$25,16,FALSE))</f>
        <v>11</v>
      </c>
      <c r="E17" s="223">
        <v>0</v>
      </c>
      <c r="F17" s="224">
        <v>0</v>
      </c>
      <c r="G17" s="225">
        <v>0</v>
      </c>
      <c r="H17" s="224">
        <f>IF('5. kolo - Dobroslavice'!$J$3="","",VLOOKUP(B17,'5. kolo - Dobroslavice'!$B$3:$J$16,9,FALSE))</f>
        <v>7</v>
      </c>
      <c r="I17" s="225">
        <f>IF('6. kolo - Darkovice'!$T$4="","",VLOOKUP(B17,'6. kolo - Darkovice'!$B$4:$T$25,19,FALSE))</f>
        <v>9</v>
      </c>
      <c r="J17" s="224">
        <f>IF('7. kolo - Bohuslavice'!$Q$4="","",VLOOKUP(B17,'7. kolo - Bohuslavice'!$B$4:$Q$29,16,FALSE))</f>
        <v>7</v>
      </c>
      <c r="K17" s="225">
        <v>0</v>
      </c>
      <c r="L17" s="224">
        <f>IF('8. kolo - Šilheřovice'!$Q$4="","",VLOOKUP(B17,'8. kolo - Šilheřovice'!$B$4:$Q$43,16,FALSE))</f>
      </c>
      <c r="M17" s="225">
        <v>0</v>
      </c>
      <c r="N17" s="224">
        <f>IF('10. kolo - Bobrovníky'!$Q$4="","",VLOOKUP(B17,'10. kolo - Bobrovníky'!$B$4:$Q$43,16,FALSE))</f>
      </c>
      <c r="O17" s="233">
        <f>IF('11. kolo - Markvartovice'!$Q$4="","",VLOOKUP(B17,'11. kolo - Markvartovice'!$B$4:$Q$43,16,FALSE))</f>
      </c>
      <c r="P17" s="28"/>
    </row>
    <row r="18" spans="1:16" ht="22.5" customHeight="1">
      <c r="A18" s="219" t="s">
        <v>44</v>
      </c>
      <c r="B18" s="220" t="s">
        <v>52</v>
      </c>
      <c r="C18" s="221">
        <f>SUM(D18:O18)</f>
        <v>5</v>
      </c>
      <c r="D18" s="222">
        <v>0</v>
      </c>
      <c r="E18" s="223">
        <v>0</v>
      </c>
      <c r="F18" s="224">
        <v>0</v>
      </c>
      <c r="G18" s="225">
        <v>0</v>
      </c>
      <c r="H18" s="224">
        <v>0</v>
      </c>
      <c r="I18" s="225">
        <v>0</v>
      </c>
      <c r="J18" s="224">
        <v>0</v>
      </c>
      <c r="K18" s="225">
        <v>5</v>
      </c>
      <c r="L18" s="224">
        <f>IF('8. kolo - Šilheřovice'!$Q$4="","",VLOOKUP(B18,'8. kolo - Šilheřovice'!$B$4:$Q$43,16,FALSE))</f>
      </c>
      <c r="M18" s="225">
        <v>0</v>
      </c>
      <c r="N18" s="224">
        <f>IF('10. kolo - Bobrovníky'!$Q$4="","",VLOOKUP(B18,'10. kolo - Bobrovníky'!$B$4:$Q$43,16,FALSE))</f>
      </c>
      <c r="O18" s="233">
        <f>IF('11. kolo - Markvartovice'!$Q$4="","",VLOOKUP(B18,'11. kolo - Markvartovice'!$B$4:$Q$43,16,FALSE))</f>
      </c>
      <c r="P18" s="28"/>
    </row>
    <row r="19" spans="1:16" ht="22.5" customHeight="1">
      <c r="A19" s="219" t="s">
        <v>53</v>
      </c>
      <c r="B19" s="220" t="s">
        <v>8</v>
      </c>
      <c r="C19" s="221">
        <f>SUM(D19:O19)</f>
        <v>5</v>
      </c>
      <c r="D19" s="222">
        <v>0</v>
      </c>
      <c r="E19" s="223">
        <v>0</v>
      </c>
      <c r="F19" s="224">
        <v>0</v>
      </c>
      <c r="G19" s="225">
        <v>0</v>
      </c>
      <c r="H19" s="224">
        <v>0</v>
      </c>
      <c r="I19" s="225">
        <v>0</v>
      </c>
      <c r="J19" s="224">
        <v>0</v>
      </c>
      <c r="K19" s="225">
        <v>5</v>
      </c>
      <c r="L19" s="224">
        <f>IF('8. kolo - Šilheřovice'!$Q$4="","",VLOOKUP(B19,'8. kolo - Šilheřovice'!$B$4:$Q$43,16,FALSE))</f>
      </c>
      <c r="M19" s="225">
        <v>0</v>
      </c>
      <c r="N19" s="224">
        <f>IF('10. kolo - Bobrovníky'!$Q$4="","",VLOOKUP(B19,'10. kolo - Bobrovníky'!$B$4:$Q$43,16,FALSE))</f>
      </c>
      <c r="O19" s="233">
        <f>IF('11. kolo - Markvartovice'!$Q$4="","",VLOOKUP(B19,'11. kolo - Markvartovice'!$B$4:$Q$43,16,FALSE))</f>
      </c>
      <c r="P19" s="28"/>
    </row>
    <row r="20" spans="1:16" ht="22.5" customHeight="1">
      <c r="A20" s="219" t="s">
        <v>60</v>
      </c>
      <c r="B20" s="220" t="s">
        <v>54</v>
      </c>
      <c r="C20" s="221">
        <f>SUM(D20:O20)</f>
        <v>5</v>
      </c>
      <c r="D20" s="222">
        <v>0</v>
      </c>
      <c r="E20" s="223">
        <v>0</v>
      </c>
      <c r="F20" s="224">
        <v>0</v>
      </c>
      <c r="G20" s="225">
        <v>0</v>
      </c>
      <c r="H20" s="224">
        <v>0</v>
      </c>
      <c r="I20" s="225">
        <v>0</v>
      </c>
      <c r="J20" s="224">
        <v>0</v>
      </c>
      <c r="K20" s="225">
        <v>5</v>
      </c>
      <c r="L20" s="224">
        <f>IF('8. kolo - Šilheřovice'!$Q$4="","",VLOOKUP(B20,'8. kolo - Šilheřovice'!$B$4:$Q$43,16,FALSE))</f>
      </c>
      <c r="M20" s="225">
        <v>0</v>
      </c>
      <c r="N20" s="224">
        <f>IF('10. kolo - Bobrovníky'!$Q$4="","",VLOOKUP(B20,'10. kolo - Bobrovníky'!$B$4:$Q$43,16,FALSE))</f>
      </c>
      <c r="O20" s="233">
        <f>IF('11. kolo - Markvartovice'!$Q$4="","",VLOOKUP(B20,'11. kolo - Markvartovice'!$B$4:$Q$43,16,FALSE))</f>
      </c>
      <c r="P20" s="28"/>
    </row>
    <row r="21" spans="1:16" ht="22.5" customHeight="1">
      <c r="A21" s="219" t="s">
        <v>61</v>
      </c>
      <c r="B21" s="220" t="s">
        <v>24</v>
      </c>
      <c r="C21" s="221">
        <f>SUM(D21:O21)</f>
        <v>5</v>
      </c>
      <c r="D21" s="222">
        <v>0</v>
      </c>
      <c r="E21" s="223">
        <v>0</v>
      </c>
      <c r="F21" s="224">
        <v>0</v>
      </c>
      <c r="G21" s="225">
        <v>0</v>
      </c>
      <c r="H21" s="224">
        <v>0</v>
      </c>
      <c r="I21" s="225">
        <v>0</v>
      </c>
      <c r="J21" s="224">
        <v>0</v>
      </c>
      <c r="K21" s="225">
        <v>5</v>
      </c>
      <c r="L21" s="224">
        <f>IF('8. kolo - Šilheřovice'!$Q$4="","",VLOOKUP(B21,'8. kolo - Šilheřovice'!$B$4:$Q$43,16,FALSE))</f>
      </c>
      <c r="M21" s="225">
        <v>0</v>
      </c>
      <c r="N21" s="224">
        <f>IF('10. kolo - Bobrovníky'!$Q$4="","",VLOOKUP(B21,'10. kolo - Bobrovníky'!$B$4:$Q$43,16,FALSE))</f>
      </c>
      <c r="O21" s="233">
        <f>IF('11. kolo - Markvartovice'!$Q$4="","",VLOOKUP(B21,'11. kolo - Markvartovice'!$B$4:$Q$43,16,FALSE))</f>
      </c>
      <c r="P21" s="28"/>
    </row>
    <row r="22" spans="1:16" ht="22.5" customHeight="1">
      <c r="A22" s="219" t="s">
        <v>62</v>
      </c>
      <c r="B22" s="220" t="s">
        <v>76</v>
      </c>
      <c r="C22" s="221">
        <f>SUM(D22:O22)</f>
        <v>5</v>
      </c>
      <c r="D22" s="222">
        <v>0</v>
      </c>
      <c r="E22" s="223">
        <v>0</v>
      </c>
      <c r="F22" s="224">
        <v>0</v>
      </c>
      <c r="G22" s="225">
        <v>0</v>
      </c>
      <c r="H22" s="224">
        <v>0</v>
      </c>
      <c r="I22" s="225">
        <v>0</v>
      </c>
      <c r="J22" s="224">
        <v>0</v>
      </c>
      <c r="K22" s="225">
        <v>5</v>
      </c>
      <c r="L22" s="224">
        <f>IF('8. kolo - Šilheřovice'!$Q$4="","",VLOOKUP(B22,'8. kolo - Šilheřovice'!$B$4:$Q$43,16,FALSE))</f>
      </c>
      <c r="M22" s="225">
        <v>0</v>
      </c>
      <c r="N22" s="224">
        <f>IF('10. kolo - Bobrovníky'!$Q$4="","",VLOOKUP(B22,'10. kolo - Bobrovníky'!$B$4:$Q$43,16,FALSE))</f>
      </c>
      <c r="O22" s="233">
        <f>IF('11. kolo - Markvartovice'!$Q$4="","",VLOOKUP(B22,'11. kolo - Markvartovice'!$B$4:$Q$43,16,FALSE))</f>
      </c>
      <c r="P22" s="28"/>
    </row>
    <row r="23" spans="1:16" ht="22.5" customHeight="1">
      <c r="A23" s="219" t="s">
        <v>72</v>
      </c>
      <c r="B23" s="220" t="s">
        <v>71</v>
      </c>
      <c r="C23" s="221">
        <f>SUM(D23:O23)</f>
        <v>3</v>
      </c>
      <c r="D23" s="222">
        <v>0</v>
      </c>
      <c r="E23" s="223">
        <v>0</v>
      </c>
      <c r="F23" s="224">
        <v>0</v>
      </c>
      <c r="G23" s="225">
        <v>0</v>
      </c>
      <c r="H23" s="224">
        <f>IF('5. kolo - Dobroslavice'!$J$3="","",VLOOKUP(B23,'5. kolo - Dobroslavice'!$B$3:$J$16,9,FALSE))</f>
        <v>3</v>
      </c>
      <c r="I23" s="225">
        <v>0</v>
      </c>
      <c r="J23" s="224">
        <v>0</v>
      </c>
      <c r="K23" s="225">
        <v>0</v>
      </c>
      <c r="L23" s="224">
        <f>IF('8. kolo - Šilheřovice'!$Q$4="","",VLOOKUP(B23,'8. kolo - Šilheřovice'!$B$4:$Q$43,16,FALSE))</f>
      </c>
      <c r="M23" s="225">
        <v>0</v>
      </c>
      <c r="N23" s="224">
        <f>IF('10. kolo - Bobrovníky'!$Q$4="","",VLOOKUP(B23,'10. kolo - Bobrovníky'!$B$4:$Q$43,16,FALSE))</f>
      </c>
      <c r="O23" s="233">
        <f>IF('11. kolo - Markvartovice'!$Q$4="","",VLOOKUP(B23,'11. kolo - Markvartovice'!$B$4:$Q$43,16,FALSE))</f>
      </c>
      <c r="P23" s="28"/>
    </row>
    <row r="24" spans="1:16" ht="22.5" customHeight="1" thickBot="1">
      <c r="A24" s="234" t="s">
        <v>78</v>
      </c>
      <c r="B24" s="226" t="s">
        <v>66</v>
      </c>
      <c r="C24" s="227">
        <f>SUM(D24:O24)</f>
        <v>0</v>
      </c>
      <c r="D24" s="235">
        <v>0</v>
      </c>
      <c r="E24" s="228">
        <v>0</v>
      </c>
      <c r="F24" s="236">
        <v>0</v>
      </c>
      <c r="G24" s="229">
        <v>0</v>
      </c>
      <c r="H24" s="236">
        <v>0</v>
      </c>
      <c r="I24" s="229">
        <v>0</v>
      </c>
      <c r="J24" s="236">
        <v>0</v>
      </c>
      <c r="K24" s="229">
        <v>0</v>
      </c>
      <c r="L24" s="236">
        <f>IF('8. kolo - Šilheřovice'!$Q$4="","",VLOOKUP(B24,'8. kolo - Šilheřovice'!$B$4:$Q$43,16,FALSE))</f>
      </c>
      <c r="M24" s="229">
        <v>0</v>
      </c>
      <c r="N24" s="236">
        <f>IF('10. kolo - Bobrovníky'!$Q$4="","",VLOOKUP(B24,'10. kolo - Bobrovníky'!$B$4:$Q$43,16,FALSE))</f>
      </c>
      <c r="O24" s="237">
        <f>IF('11. kolo - Markvartovice'!$Q$4="","",VLOOKUP(B24,'11. kolo - Markvartovice'!$B$4:$Q$43,16,FALSE))</f>
      </c>
      <c r="P24" s="28"/>
    </row>
    <row r="25" ht="22.5" customHeight="1" thickTop="1">
      <c r="P25" s="28"/>
    </row>
    <row r="26" ht="22.5" customHeight="1">
      <c r="P26" s="28"/>
    </row>
    <row r="27" ht="22.5" customHeight="1">
      <c r="P27" s="28"/>
    </row>
    <row r="28" ht="22.5" customHeight="1">
      <c r="P28" s="28"/>
    </row>
    <row r="29" ht="22.5" customHeight="1">
      <c r="P29" s="28"/>
    </row>
    <row r="30" ht="22.5" customHeight="1">
      <c r="P30" s="28"/>
    </row>
    <row r="31" ht="22.5" customHeight="1">
      <c r="P31" s="28"/>
    </row>
    <row r="32" ht="15" customHeight="1">
      <c r="P32" s="28"/>
    </row>
    <row r="33" ht="15" customHeight="1">
      <c r="P33" s="28"/>
    </row>
    <row r="34" ht="15" customHeight="1">
      <c r="P34" s="28"/>
    </row>
    <row r="35" ht="15" customHeight="1">
      <c r="P35" s="28"/>
    </row>
    <row r="36" ht="15" customHeight="1">
      <c r="P36" s="28"/>
    </row>
    <row r="37" ht="15" customHeight="1">
      <c r="P37" s="28"/>
    </row>
    <row r="38" ht="15" customHeight="1">
      <c r="P38" s="28"/>
    </row>
    <row r="39" ht="14.25" customHeight="1">
      <c r="P39" s="6"/>
    </row>
    <row r="40" ht="15" customHeight="1">
      <c r="P40" s="6"/>
    </row>
    <row r="41" ht="14.25" customHeight="1">
      <c r="P41" s="6"/>
    </row>
    <row r="42" ht="15" customHeight="1">
      <c r="P42" s="6"/>
    </row>
    <row r="43" ht="14.25" customHeight="1">
      <c r="P43" s="6"/>
    </row>
    <row r="44" ht="15" customHeight="1">
      <c r="P44" s="6"/>
    </row>
    <row r="45" ht="15">
      <c r="P45" s="6"/>
    </row>
    <row r="46" ht="15">
      <c r="P46" s="6"/>
    </row>
  </sheetData>
  <sheetProtection selectLockedCells="1" selectUnlockedCells="1"/>
  <mergeCells count="3">
    <mergeCell ref="A2:C2"/>
    <mergeCell ref="A3:A4"/>
    <mergeCell ref="A1:O1"/>
  </mergeCells>
  <conditionalFormatting sqref="P21:P38">
    <cfRule type="expression" priority="1" dxfId="0" stopIfTrue="1">
      <formula>MOD(ROW(P37)-ROW($A$4)+$Z$1,$AA$1+$Z$1)&lt;$AA$1</formula>
    </cfRule>
  </conditionalFormatting>
  <conditionalFormatting sqref="P7">
    <cfRule type="expression" priority="152" dxfId="0" stopIfTrue="1">
      <formula>MOD(ROW('HLM - mladší'!#REF!)-ROW($A$4)+$Z$1,$AA$1+$Z$1)&lt;$AA$1</formula>
    </cfRule>
  </conditionalFormatting>
  <conditionalFormatting sqref="P8:P20">
    <cfRule type="expression" priority="154" dxfId="0" stopIfTrue="1">
      <formula>MOD(ROW(P21)-ROW($A$4)+$Z$1,$AA$1+$Z$1)&lt;$AA$1</formula>
    </cfRule>
  </conditionalFormatting>
  <conditionalFormatting sqref="P6">
    <cfRule type="expression" priority="155" dxfId="0" stopIfTrue="1">
      <formula>MOD(ROW('HLM - mladší'!#REF!)-ROW($A$4)+$Z$1,$AA$1+$Z$1)&lt;$AA$1</formula>
    </cfRule>
  </conditionalFormatting>
  <printOptions horizontalCentered="1"/>
  <pageMargins left="0.31496062992125984" right="0.31496062992125984" top="0.7874015748031497" bottom="0.7874015748031497" header="0.5118110236220472" footer="0.31496062992125984"/>
  <pageSetup horizontalDpi="600" verticalDpi="600" orientation="landscape" paperSize="9" scale="69" r:id="rId1"/>
  <headerFooter alignWithMargins="0">
    <oddFooter>&amp;CHlučinská liga mládeže - 12. ročník 2023/2024&amp;RPro HLM zpracoval Durlák Jan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zoomScalePageLayoutView="0" workbookViewId="0" topLeftCell="A1">
      <selection activeCell="Z10" sqref="Z10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1.421875" style="0" customWidth="1"/>
    <col min="6" max="6" width="6.00390625" style="27" hidden="1" customWidth="1"/>
    <col min="7" max="7" width="11.421875" style="0" customWidth="1"/>
    <col min="8" max="11" width="10.00390625" style="20" customWidth="1"/>
    <col min="12" max="12" width="11.7109375" style="20" customWidth="1"/>
    <col min="13" max="13" width="11.7109375" style="81" customWidth="1"/>
    <col min="14" max="14" width="11.8515625" style="0" customWidth="1"/>
    <col min="15" max="15" width="11.28125" style="0" customWidth="1"/>
    <col min="16" max="16" width="11.574218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360" t="s">
        <v>90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2"/>
      <c r="Z1" s="44">
        <v>2</v>
      </c>
      <c r="AA1" s="44">
        <v>2</v>
      </c>
    </row>
    <row r="2" spans="1:17" s="44" customFormat="1" ht="22.5" customHeight="1" thickBot="1" thickTop="1">
      <c r="A2" s="353" t="s">
        <v>59</v>
      </c>
      <c r="B2" s="354"/>
      <c r="C2" s="355" t="s">
        <v>31</v>
      </c>
      <c r="D2" s="356"/>
      <c r="E2" s="356"/>
      <c r="F2" s="356"/>
      <c r="G2" s="45"/>
      <c r="H2" s="357" t="s">
        <v>67</v>
      </c>
      <c r="I2" s="357"/>
      <c r="J2" s="357"/>
      <c r="K2" s="357"/>
      <c r="L2" s="357"/>
      <c r="M2" s="357"/>
      <c r="N2" s="357"/>
      <c r="O2" s="371" t="s">
        <v>32</v>
      </c>
      <c r="P2" s="373" t="s">
        <v>70</v>
      </c>
      <c r="Q2" s="375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 t="s">
        <v>36</v>
      </c>
      <c r="G3" s="77" t="s">
        <v>36</v>
      </c>
      <c r="H3" s="75"/>
      <c r="I3" s="78" t="s">
        <v>37</v>
      </c>
      <c r="J3" s="78" t="s">
        <v>38</v>
      </c>
      <c r="K3" s="78" t="s">
        <v>39</v>
      </c>
      <c r="L3" s="78" t="s">
        <v>42</v>
      </c>
      <c r="M3" s="78" t="s">
        <v>35</v>
      </c>
      <c r="N3" s="79" t="s">
        <v>36</v>
      </c>
      <c r="O3" s="372"/>
      <c r="P3" s="374"/>
      <c r="Q3" s="376"/>
    </row>
    <row r="4" spans="1:17" ht="16.5" customHeight="1" thickBot="1">
      <c r="A4" s="321" t="s">
        <v>16</v>
      </c>
      <c r="B4" s="340" t="s">
        <v>17</v>
      </c>
      <c r="C4" s="34" t="s">
        <v>57</v>
      </c>
      <c r="D4" s="64" t="s">
        <v>93</v>
      </c>
      <c r="E4" s="317" t="s">
        <v>93</v>
      </c>
      <c r="F4" s="315">
        <f>_xlfn.IFERROR(IF(E4="","",RANK(E4,$E$4:$E$27,1)),"")</f>
      </c>
      <c r="G4" s="313">
        <f>_xlfn.IFERROR(IF(E4="","",IF(E4="N",(MAX($F$4:$F$27)+1),F4)),"")</f>
        <v>11</v>
      </c>
      <c r="H4" s="39" t="s">
        <v>55</v>
      </c>
      <c r="I4" s="30">
        <v>105.59</v>
      </c>
      <c r="J4" s="64">
        <v>105.65</v>
      </c>
      <c r="K4" s="65">
        <v>20</v>
      </c>
      <c r="L4" s="21">
        <f>IF(I4="","",MAX(I4,J4)+K4)</f>
        <v>125.65</v>
      </c>
      <c r="M4" s="365">
        <f>IF(L4="","",MIN(L5,L4))</f>
        <v>125.65</v>
      </c>
      <c r="N4" s="384">
        <f>IF(M4="","",RANK(M4,$M$4:$M$27,1))</f>
        <v>11</v>
      </c>
      <c r="O4" s="386">
        <f>IF(N4="","",SUM(N4,G4))</f>
        <v>22</v>
      </c>
      <c r="P4" s="363">
        <f>IF(O4="","",RANK(O4,$O$4:$O$27,1))</f>
        <v>12</v>
      </c>
      <c r="Q4" s="333">
        <f>IF(P4="","",VLOOKUP(P4,'Bodové hodnocení'!$A$1:$B$36,2,FALSE))</f>
        <v>5</v>
      </c>
    </row>
    <row r="5" spans="1:17" ht="16.5" customHeight="1" thickBot="1">
      <c r="A5" s="322"/>
      <c r="B5" s="348"/>
      <c r="C5" s="36" t="s">
        <v>58</v>
      </c>
      <c r="D5" s="71" t="s">
        <v>93</v>
      </c>
      <c r="E5" s="318"/>
      <c r="F5" s="316"/>
      <c r="G5" s="314"/>
      <c r="H5" s="41" t="s">
        <v>56</v>
      </c>
      <c r="I5" s="31"/>
      <c r="J5" s="66"/>
      <c r="K5" s="67"/>
      <c r="L5" s="23">
        <f aca="true" t="shared" si="0" ref="L5:L27">IF(I5="","",MAX(I5,J5)+K5)</f>
      </c>
      <c r="M5" s="367"/>
      <c r="N5" s="385"/>
      <c r="O5" s="386"/>
      <c r="P5" s="364"/>
      <c r="Q5" s="391"/>
    </row>
    <row r="6" spans="1:17" ht="15.75" customHeight="1" thickBot="1">
      <c r="A6" s="338" t="s">
        <v>18</v>
      </c>
      <c r="B6" s="392" t="s">
        <v>94</v>
      </c>
      <c r="C6" s="37" t="s">
        <v>57</v>
      </c>
      <c r="D6" s="64">
        <v>30.4</v>
      </c>
      <c r="E6" s="453">
        <f>IF(D6="","",MAX(D6,D7))</f>
        <v>32.161</v>
      </c>
      <c r="F6" s="454">
        <f>_xlfn.IFERROR(IF(E6="","",RANK(E6,$E$4:$E$27,1)),"")</f>
        <v>5</v>
      </c>
      <c r="G6" s="455">
        <f>_xlfn.IFERROR(IF(E6="","",IF(E6="N",(MAX($F$4:$F$27)+1),F6)),"")</f>
        <v>5</v>
      </c>
      <c r="H6" s="42" t="s">
        <v>55</v>
      </c>
      <c r="I6" s="30">
        <v>76.62</v>
      </c>
      <c r="J6" s="29">
        <v>76.65</v>
      </c>
      <c r="K6" s="68">
        <v>10</v>
      </c>
      <c r="L6" s="24">
        <f t="shared" si="0"/>
        <v>86.65</v>
      </c>
      <c r="M6" s="366">
        <f>IF(L6="","",MIN(L7,L6))</f>
        <v>86.65</v>
      </c>
      <c r="N6" s="439">
        <f>IF(M6="","",RANK(M6,$M$4:$M$27,1))</f>
        <v>5</v>
      </c>
      <c r="O6" s="390">
        <f>IF(N6="","",SUM(N6,G6))</f>
        <v>10</v>
      </c>
      <c r="P6" s="399">
        <f>IF(O6="","",RANK(O6,$O$4:$O$27,1))</f>
        <v>4</v>
      </c>
      <c r="Q6" s="337">
        <f>IF(P6="","",VLOOKUP(P6,'Bodové hodnocení'!$A$1:$B$36,2,FALSE))</f>
        <v>13</v>
      </c>
    </row>
    <row r="7" spans="1:25" ht="15.75" customHeight="1" thickBot="1">
      <c r="A7" s="338"/>
      <c r="B7" s="392"/>
      <c r="C7" s="35" t="s">
        <v>58</v>
      </c>
      <c r="D7" s="71">
        <v>32.161</v>
      </c>
      <c r="E7" s="453"/>
      <c r="F7" s="454"/>
      <c r="G7" s="455"/>
      <c r="H7" s="40" t="s">
        <v>56</v>
      </c>
      <c r="I7" s="31"/>
      <c r="J7" s="62"/>
      <c r="K7" s="63"/>
      <c r="L7" s="22">
        <f t="shared" si="0"/>
      </c>
      <c r="M7" s="366"/>
      <c r="N7" s="439"/>
      <c r="O7" s="389"/>
      <c r="P7" s="364"/>
      <c r="Q7" s="337"/>
      <c r="Y7" s="28"/>
    </row>
    <row r="8" spans="1:25" ht="15.75" customHeight="1" thickBot="1">
      <c r="A8" s="321" t="s">
        <v>19</v>
      </c>
      <c r="B8" s="319" t="s">
        <v>6</v>
      </c>
      <c r="C8" s="34" t="s">
        <v>57</v>
      </c>
      <c r="D8" s="64" t="s">
        <v>93</v>
      </c>
      <c r="E8" s="317" t="s">
        <v>93</v>
      </c>
      <c r="F8" s="315">
        <f>_xlfn.IFERROR(IF(E8="","",RANK(E8,$E$4:$E$27,1)),"")</f>
      </c>
      <c r="G8" s="313">
        <f>_xlfn.IFERROR(IF(E8="","",IF(E8="N",(MAX($F$4:$F$27)+1),F8)),"")</f>
        <v>11</v>
      </c>
      <c r="H8" s="39" t="s">
        <v>55</v>
      </c>
      <c r="I8" s="30">
        <v>84.62</v>
      </c>
      <c r="J8" s="64">
        <v>84.71</v>
      </c>
      <c r="K8" s="65"/>
      <c r="L8" s="21">
        <f t="shared" si="0"/>
        <v>84.71</v>
      </c>
      <c r="M8" s="365">
        <f>IF(L8="","",MIN(L9,L8))</f>
        <v>84.71</v>
      </c>
      <c r="N8" s="384">
        <f>IF(M8="","",RANK(M8,$M$4:$M$27,1))</f>
        <v>3</v>
      </c>
      <c r="O8" s="386">
        <f>IF(N8="","",SUM(N8,G8))</f>
        <v>14</v>
      </c>
      <c r="P8" s="363">
        <f>IF(O8="","",RANK(O8,$O$4:$O$27,1))</f>
        <v>8</v>
      </c>
      <c r="Q8" s="333">
        <f>IF(P8="","",VLOOKUP(P8,'Bodové hodnocení'!$A$1:$B$36,2,FALSE))</f>
        <v>9</v>
      </c>
      <c r="Y8" s="28"/>
    </row>
    <row r="9" spans="1:25" ht="15.75" customHeight="1" thickBot="1">
      <c r="A9" s="322"/>
      <c r="B9" s="320"/>
      <c r="C9" s="36" t="s">
        <v>58</v>
      </c>
      <c r="D9" s="71" t="s">
        <v>93</v>
      </c>
      <c r="E9" s="318"/>
      <c r="F9" s="316"/>
      <c r="G9" s="314"/>
      <c r="H9" s="41" t="s">
        <v>56</v>
      </c>
      <c r="I9" s="31"/>
      <c r="J9" s="66"/>
      <c r="K9" s="67"/>
      <c r="L9" s="23">
        <f t="shared" si="0"/>
      </c>
      <c r="M9" s="367"/>
      <c r="N9" s="385"/>
      <c r="O9" s="386"/>
      <c r="P9" s="364"/>
      <c r="Q9" s="391"/>
      <c r="Y9" s="28"/>
    </row>
    <row r="10" spans="1:25" ht="15.75" customHeight="1" thickBot="1">
      <c r="A10" s="321" t="s">
        <v>20</v>
      </c>
      <c r="B10" s="319" t="s">
        <v>64</v>
      </c>
      <c r="C10" s="34" t="s">
        <v>57</v>
      </c>
      <c r="D10" s="64">
        <v>21.58</v>
      </c>
      <c r="E10" s="317">
        <f>IF(D10="","",MAX(D10,D11))</f>
        <v>21.663</v>
      </c>
      <c r="F10" s="315">
        <f>_xlfn.IFERROR(IF(E10="","",RANK(E10,$E$4:$E$27,1)),"")</f>
        <v>1</v>
      </c>
      <c r="G10" s="313">
        <f>_xlfn.IFERROR(IF(E10="","",IF(E10="N",(MAX($F$4:$F$27)+1),F10)),"")</f>
        <v>1</v>
      </c>
      <c r="H10" s="39" t="s">
        <v>55</v>
      </c>
      <c r="I10" s="30">
        <v>74.38</v>
      </c>
      <c r="J10" s="64">
        <v>74.35</v>
      </c>
      <c r="K10" s="65"/>
      <c r="L10" s="21">
        <f t="shared" si="0"/>
        <v>74.38</v>
      </c>
      <c r="M10" s="365">
        <f>IF(L10="","",MIN(L11,L10))</f>
        <v>74.38</v>
      </c>
      <c r="N10" s="384">
        <f>IF(M10="","",RANK(M10,$M$4:$M$27,1))</f>
        <v>1</v>
      </c>
      <c r="O10" s="386">
        <f>IF(N10="","",SUM(N10,G10))</f>
        <v>2</v>
      </c>
      <c r="P10" s="363">
        <f>IF(O10="","",RANK(O10,$O$4:$O$27,1))</f>
        <v>1</v>
      </c>
      <c r="Q10" s="333">
        <f>IF(P10="","",VLOOKUP(P10,'Bodové hodnocení'!$A$1:$B$36,2,FALSE))</f>
        <v>16</v>
      </c>
      <c r="Y10" s="28"/>
    </row>
    <row r="11" spans="1:25" ht="15.75" customHeight="1" thickBot="1">
      <c r="A11" s="322"/>
      <c r="B11" s="320"/>
      <c r="C11" s="36" t="s">
        <v>58</v>
      </c>
      <c r="D11" s="71">
        <v>21.663</v>
      </c>
      <c r="E11" s="318"/>
      <c r="F11" s="316"/>
      <c r="G11" s="314"/>
      <c r="H11" s="41" t="s">
        <v>56</v>
      </c>
      <c r="I11" s="31">
        <v>94.56</v>
      </c>
      <c r="J11" s="66">
        <v>94.71</v>
      </c>
      <c r="K11" s="67"/>
      <c r="L11" s="23">
        <f t="shared" si="0"/>
        <v>94.71</v>
      </c>
      <c r="M11" s="367"/>
      <c r="N11" s="385"/>
      <c r="O11" s="386"/>
      <c r="P11" s="364"/>
      <c r="Q11" s="391"/>
      <c r="Y11" s="28"/>
    </row>
    <row r="12" spans="1:25" ht="15.75" customHeight="1" thickBot="1">
      <c r="A12" s="321" t="s">
        <v>21</v>
      </c>
      <c r="B12" s="319" t="s">
        <v>75</v>
      </c>
      <c r="C12" s="34" t="s">
        <v>57</v>
      </c>
      <c r="D12" s="64">
        <v>38.367</v>
      </c>
      <c r="E12" s="317">
        <f>IF(D12="","",MAX(D12,D13))</f>
        <v>38.367</v>
      </c>
      <c r="F12" s="315">
        <f>_xlfn.IFERROR(IF(E12="","",RANK(E12,$E$4:$E$27,1)),"")</f>
        <v>8</v>
      </c>
      <c r="G12" s="313">
        <f>_xlfn.IFERROR(IF(E12="","",IF(E12="N",(MAX($F$4:$F$27)+1),F12)),"")</f>
        <v>8</v>
      </c>
      <c r="H12" s="39" t="s">
        <v>55</v>
      </c>
      <c r="I12" s="30">
        <v>86.37</v>
      </c>
      <c r="J12" s="64">
        <v>86.33</v>
      </c>
      <c r="K12" s="65"/>
      <c r="L12" s="21">
        <f t="shared" si="0"/>
        <v>86.37</v>
      </c>
      <c r="M12" s="365">
        <f>IF(L12="","",MIN(L13,L12))</f>
        <v>86.37</v>
      </c>
      <c r="N12" s="384">
        <f>IF(M12="","",RANK(M12,$M$4:$M$27,1))</f>
        <v>4</v>
      </c>
      <c r="O12" s="386">
        <f>IF(N12="","",SUM(N12,G12))</f>
        <v>12</v>
      </c>
      <c r="P12" s="363">
        <v>7</v>
      </c>
      <c r="Q12" s="333">
        <f>IF(P12="","",VLOOKUP(P12,'Bodové hodnocení'!$A$1:$B$36,2,FALSE))</f>
        <v>10</v>
      </c>
      <c r="Y12" s="28"/>
    </row>
    <row r="13" spans="1:25" ht="15.75" customHeight="1" thickBot="1">
      <c r="A13" s="322"/>
      <c r="B13" s="320"/>
      <c r="C13" s="36" t="s">
        <v>58</v>
      </c>
      <c r="D13" s="71">
        <v>30.113</v>
      </c>
      <c r="E13" s="318"/>
      <c r="F13" s="316"/>
      <c r="G13" s="314"/>
      <c r="H13" s="41" t="s">
        <v>56</v>
      </c>
      <c r="I13" s="31">
        <v>95.12</v>
      </c>
      <c r="J13" s="66">
        <v>95.28</v>
      </c>
      <c r="K13" s="67"/>
      <c r="L13" s="23">
        <f t="shared" si="0"/>
        <v>95.28</v>
      </c>
      <c r="M13" s="367"/>
      <c r="N13" s="385"/>
      <c r="O13" s="386"/>
      <c r="P13" s="364"/>
      <c r="Q13" s="391"/>
      <c r="Y13" s="28"/>
    </row>
    <row r="14" spans="1:25" ht="15.75" customHeight="1" thickBot="1">
      <c r="A14" s="321" t="s">
        <v>22</v>
      </c>
      <c r="B14" s="319" t="s">
        <v>4</v>
      </c>
      <c r="C14" s="34" t="s">
        <v>57</v>
      </c>
      <c r="D14" s="64">
        <v>32.038</v>
      </c>
      <c r="E14" s="317">
        <f>IF(D14="","",MAX(D14,D15))</f>
        <v>33.841</v>
      </c>
      <c r="F14" s="315">
        <f>_xlfn.IFERROR(IF(E14="","",RANK(E14,$E$4:$E$27,1)),"")</f>
        <v>7</v>
      </c>
      <c r="G14" s="313">
        <f>_xlfn.IFERROR(IF(E14="","",IF(E14="N",(MAX($F$4:$F$27)+1),F14)),"")</f>
        <v>7</v>
      </c>
      <c r="H14" s="39" t="s">
        <v>55</v>
      </c>
      <c r="I14" s="30">
        <v>81</v>
      </c>
      <c r="J14" s="64">
        <v>80.87</v>
      </c>
      <c r="K14" s="65"/>
      <c r="L14" s="21">
        <f t="shared" si="0"/>
        <v>81</v>
      </c>
      <c r="M14" s="365">
        <f>IF(L14="","",MIN(L15,L14))</f>
        <v>81</v>
      </c>
      <c r="N14" s="384">
        <f>IF(M14="","",RANK(M14,$M$4:$M$27,1))</f>
        <v>2</v>
      </c>
      <c r="O14" s="386">
        <f>IF(N14="","",SUM(N14,G14))</f>
        <v>9</v>
      </c>
      <c r="P14" s="363">
        <f>IF(O14="","",RANK(O14,$O$4:$O$27,1))</f>
        <v>3</v>
      </c>
      <c r="Q14" s="333">
        <f>IF(P14="","",VLOOKUP(P14,'Bodové hodnocení'!$A$1:$B$36,2,FALSE))</f>
        <v>14</v>
      </c>
      <c r="Y14" s="28"/>
    </row>
    <row r="15" spans="1:25" ht="15.75" customHeight="1" thickBot="1">
      <c r="A15" s="322"/>
      <c r="B15" s="320"/>
      <c r="C15" s="36" t="s">
        <v>58</v>
      </c>
      <c r="D15" s="71">
        <v>33.841</v>
      </c>
      <c r="E15" s="318"/>
      <c r="F15" s="316"/>
      <c r="G15" s="314"/>
      <c r="H15" s="41" t="s">
        <v>56</v>
      </c>
      <c r="I15" s="31"/>
      <c r="J15" s="66"/>
      <c r="K15" s="67"/>
      <c r="L15" s="23">
        <f t="shared" si="0"/>
      </c>
      <c r="M15" s="367"/>
      <c r="N15" s="385"/>
      <c r="O15" s="386"/>
      <c r="P15" s="364"/>
      <c r="Q15" s="391"/>
      <c r="Y15" s="28"/>
    </row>
    <row r="16" spans="1:25" ht="15.75" customHeight="1" thickBot="1">
      <c r="A16" s="321" t="s">
        <v>23</v>
      </c>
      <c r="B16" s="319" t="s">
        <v>10</v>
      </c>
      <c r="C16" s="34" t="s">
        <v>57</v>
      </c>
      <c r="D16" s="64">
        <v>32.409</v>
      </c>
      <c r="E16" s="317">
        <f>IF(D16="","",MAX(D16,D17))</f>
        <v>32.409</v>
      </c>
      <c r="F16" s="315">
        <f>_xlfn.IFERROR(IF(E16="","",RANK(E16,$E$4:$E$27,1)),"")</f>
        <v>6</v>
      </c>
      <c r="G16" s="313">
        <f>_xlfn.IFERROR(IF(E16="","",IF(E16="N",(MAX($F$4:$F$27)+1),F16)),"")</f>
        <v>6</v>
      </c>
      <c r="H16" s="39" t="s">
        <v>55</v>
      </c>
      <c r="I16" s="30">
        <v>135.4</v>
      </c>
      <c r="J16" s="64">
        <v>135.46</v>
      </c>
      <c r="K16" s="65"/>
      <c r="L16" s="21">
        <f t="shared" si="0"/>
        <v>135.46</v>
      </c>
      <c r="M16" s="365">
        <f>IF(L16="","",MIN(L17,L16))</f>
        <v>135.46</v>
      </c>
      <c r="N16" s="384">
        <f>IF(M16="","",RANK(M16,$M$4:$M$27,1))</f>
        <v>12</v>
      </c>
      <c r="O16" s="386">
        <f>IF(N16="","",SUM(N16,G16))</f>
        <v>18</v>
      </c>
      <c r="P16" s="363">
        <f>IF(O16="","",RANK(O16,$O$4:$O$27,1))</f>
        <v>9</v>
      </c>
      <c r="Q16" s="333">
        <f>IF(P16="","",VLOOKUP(P16,'Bodové hodnocení'!$A$1:$B$36,2,FALSE))</f>
        <v>8</v>
      </c>
      <c r="Y16" s="28"/>
    </row>
    <row r="17" spans="1:25" ht="15.75" customHeight="1" thickBot="1">
      <c r="A17" s="322"/>
      <c r="B17" s="320"/>
      <c r="C17" s="36" t="s">
        <v>58</v>
      </c>
      <c r="D17" s="71">
        <v>31.678</v>
      </c>
      <c r="E17" s="318"/>
      <c r="F17" s="316"/>
      <c r="G17" s="314"/>
      <c r="H17" s="41" t="s">
        <v>56</v>
      </c>
      <c r="I17" s="31"/>
      <c r="J17" s="66"/>
      <c r="K17" s="67"/>
      <c r="L17" s="23">
        <f t="shared" si="0"/>
      </c>
      <c r="M17" s="367"/>
      <c r="N17" s="385"/>
      <c r="O17" s="386"/>
      <c r="P17" s="364"/>
      <c r="Q17" s="391"/>
      <c r="Y17" s="28"/>
    </row>
    <row r="18" spans="1:25" ht="15.75" customHeight="1" thickBot="1">
      <c r="A18" s="321" t="s">
        <v>25</v>
      </c>
      <c r="B18" s="319" t="s">
        <v>65</v>
      </c>
      <c r="C18" s="34" t="s">
        <v>57</v>
      </c>
      <c r="D18" s="64">
        <v>27.115</v>
      </c>
      <c r="E18" s="317">
        <f>IF(D18="","",MAX(D18,D19))</f>
        <v>28.575</v>
      </c>
      <c r="F18" s="315">
        <f>_xlfn.IFERROR(IF(E18="","",RANK(E18,$E$4:$E$27,1)),"")</f>
        <v>3</v>
      </c>
      <c r="G18" s="313">
        <f>_xlfn.IFERROR(IF(E18="","",IF(E18="N",(MAX($F$4:$F$27)+1),F18)),"")</f>
        <v>3</v>
      </c>
      <c r="H18" s="39" t="s">
        <v>55</v>
      </c>
      <c r="I18" s="30">
        <v>109.87</v>
      </c>
      <c r="J18" s="64">
        <v>109.93</v>
      </c>
      <c r="K18" s="65"/>
      <c r="L18" s="21">
        <f t="shared" si="0"/>
        <v>109.93</v>
      </c>
      <c r="M18" s="365">
        <f>IF(L18="","",MIN(L19,L18))</f>
        <v>109.02</v>
      </c>
      <c r="N18" s="384">
        <f>IF(M18="","",RANK(M18,$M$4:$M$27,1))</f>
        <v>9</v>
      </c>
      <c r="O18" s="386">
        <f>IF(N18="","",SUM(N18,G18))</f>
        <v>12</v>
      </c>
      <c r="P18" s="363">
        <f>IF(O18="","",RANK(O18,$O$4:$O$27,1))</f>
        <v>6</v>
      </c>
      <c r="Q18" s="333">
        <f>IF(P18="","",VLOOKUP(P18,'Bodové hodnocení'!$A$1:$B$36,2,FALSE))</f>
        <v>11</v>
      </c>
      <c r="Y18" s="28"/>
    </row>
    <row r="19" spans="1:25" ht="15.75" customHeight="1" thickBot="1">
      <c r="A19" s="322"/>
      <c r="B19" s="320"/>
      <c r="C19" s="36" t="s">
        <v>58</v>
      </c>
      <c r="D19" s="71">
        <v>28.575</v>
      </c>
      <c r="E19" s="318"/>
      <c r="F19" s="316"/>
      <c r="G19" s="314"/>
      <c r="H19" s="41" t="s">
        <v>56</v>
      </c>
      <c r="I19" s="31">
        <v>109.02</v>
      </c>
      <c r="J19" s="66">
        <v>108.87</v>
      </c>
      <c r="K19" s="67"/>
      <c r="L19" s="23">
        <f t="shared" si="0"/>
        <v>109.02</v>
      </c>
      <c r="M19" s="367"/>
      <c r="N19" s="385"/>
      <c r="O19" s="386"/>
      <c r="P19" s="364"/>
      <c r="Q19" s="391"/>
      <c r="Y19" s="28"/>
    </row>
    <row r="20" spans="1:25" ht="15.75" customHeight="1" thickBot="1">
      <c r="A20" s="321" t="s">
        <v>26</v>
      </c>
      <c r="B20" s="319" t="s">
        <v>5</v>
      </c>
      <c r="C20" s="34" t="s">
        <v>57</v>
      </c>
      <c r="D20" s="64">
        <v>40.844</v>
      </c>
      <c r="E20" s="317">
        <f>IF(D20="","",MAX(D20,D21))</f>
        <v>46.211</v>
      </c>
      <c r="F20" s="315">
        <f>_xlfn.IFERROR(IF(E20="","",RANK(E20,$E$4:$E$27,1)),"")</f>
        <v>9</v>
      </c>
      <c r="G20" s="313">
        <f>_xlfn.IFERROR(IF(E20="","",IF(E20="N",(MAX($F$4:$F$27)+1),F20)),"")</f>
        <v>9</v>
      </c>
      <c r="H20" s="39" t="s">
        <v>55</v>
      </c>
      <c r="I20" s="30">
        <v>101.21</v>
      </c>
      <c r="J20" s="64">
        <v>104.03</v>
      </c>
      <c r="K20" s="65">
        <v>10</v>
      </c>
      <c r="L20" s="21">
        <f t="shared" si="0"/>
        <v>114.03</v>
      </c>
      <c r="M20" s="365">
        <f>IF(L20="","",MIN(L21,L20))</f>
        <v>114.03</v>
      </c>
      <c r="N20" s="384">
        <f>IF(M20="","",RANK(M20,$M$4:$M$27,1))</f>
        <v>10</v>
      </c>
      <c r="O20" s="386">
        <f>IF(N20="","",SUM(N20,G20))</f>
        <v>19</v>
      </c>
      <c r="P20" s="363">
        <f>IF(O20="","",RANK(O20,$O$4:$O$27,1))</f>
        <v>11</v>
      </c>
      <c r="Q20" s="333">
        <f>IF(P20="","",VLOOKUP(P20,'Bodové hodnocení'!$A$1:$B$36,2,FALSE))</f>
        <v>6</v>
      </c>
      <c r="Y20" s="28"/>
    </row>
    <row r="21" spans="1:17" ht="15.75" customHeight="1" thickBot="1">
      <c r="A21" s="322"/>
      <c r="B21" s="320"/>
      <c r="C21" s="36" t="s">
        <v>58</v>
      </c>
      <c r="D21" s="71">
        <v>46.211</v>
      </c>
      <c r="E21" s="318"/>
      <c r="F21" s="316"/>
      <c r="G21" s="314"/>
      <c r="H21" s="41" t="s">
        <v>56</v>
      </c>
      <c r="I21" s="31">
        <v>137.28</v>
      </c>
      <c r="J21" s="66">
        <v>137.15</v>
      </c>
      <c r="K21" s="67">
        <v>20</v>
      </c>
      <c r="L21" s="23">
        <f t="shared" si="0"/>
        <v>157.28</v>
      </c>
      <c r="M21" s="367"/>
      <c r="N21" s="385"/>
      <c r="O21" s="386"/>
      <c r="P21" s="364"/>
      <c r="Q21" s="391"/>
    </row>
    <row r="22" spans="1:17" ht="15.75" customHeight="1" thickBot="1">
      <c r="A22" s="321" t="s">
        <v>27</v>
      </c>
      <c r="B22" s="319" t="s">
        <v>95</v>
      </c>
      <c r="C22" s="34" t="s">
        <v>57</v>
      </c>
      <c r="D22" s="64">
        <v>25.135</v>
      </c>
      <c r="E22" s="317">
        <f>IF(D22="","",MAX(D22,D23))</f>
        <v>31.352</v>
      </c>
      <c r="F22" s="315">
        <f>_xlfn.IFERROR(IF(E22="","",RANK(E22,$E$4:$E$27,1)),"")</f>
        <v>4</v>
      </c>
      <c r="G22" s="313">
        <f>_xlfn.IFERROR(IF(E22="","",IF(E22="N",(MAX($F$4:$F$27)+1),F22)),"")</f>
        <v>4</v>
      </c>
      <c r="H22" s="39" t="s">
        <v>55</v>
      </c>
      <c r="I22" s="30">
        <v>98.47</v>
      </c>
      <c r="J22" s="64">
        <v>98.35</v>
      </c>
      <c r="K22" s="65"/>
      <c r="L22" s="21">
        <f t="shared" si="0"/>
        <v>98.47</v>
      </c>
      <c r="M22" s="365">
        <f>IF(L22="","",MIN(L23,L22))</f>
        <v>98.47</v>
      </c>
      <c r="N22" s="384">
        <f>IF(M22="","",RANK(M22,$M$4:$M$27,1))</f>
        <v>7</v>
      </c>
      <c r="O22" s="386">
        <f>IF(N22="","",SUM(N22,G22))</f>
        <v>11</v>
      </c>
      <c r="P22" s="363">
        <f>IF(O22="","",RANK(O22,$O$4:$O$27,1))</f>
        <v>5</v>
      </c>
      <c r="Q22" s="333">
        <f>IF(P22="","",VLOOKUP(P22,'Bodové hodnocení'!$A$1:$B$36,2,FALSE))</f>
        <v>12</v>
      </c>
    </row>
    <row r="23" spans="1:17" ht="15.75" customHeight="1" thickBot="1">
      <c r="A23" s="322"/>
      <c r="B23" s="320"/>
      <c r="C23" s="36" t="s">
        <v>58</v>
      </c>
      <c r="D23" s="71">
        <v>31.352</v>
      </c>
      <c r="E23" s="318"/>
      <c r="F23" s="316"/>
      <c r="G23" s="314"/>
      <c r="H23" s="41" t="s">
        <v>56</v>
      </c>
      <c r="I23" s="31"/>
      <c r="J23" s="66"/>
      <c r="K23" s="67"/>
      <c r="L23" s="23">
        <f t="shared" si="0"/>
      </c>
      <c r="M23" s="367"/>
      <c r="N23" s="385"/>
      <c r="O23" s="386"/>
      <c r="P23" s="364"/>
      <c r="Q23" s="391"/>
    </row>
    <row r="24" spans="1:17" ht="15.75" customHeight="1" thickBot="1">
      <c r="A24" s="321" t="s">
        <v>28</v>
      </c>
      <c r="B24" s="319" t="s">
        <v>14</v>
      </c>
      <c r="C24" s="34" t="s">
        <v>57</v>
      </c>
      <c r="D24" s="64">
        <v>25.311</v>
      </c>
      <c r="E24" s="317">
        <f>IF(D24="","",MAX(D24,D25))</f>
        <v>25.311</v>
      </c>
      <c r="F24" s="315">
        <f>_xlfn.IFERROR(IF(E24="","",RANK(E24,$E$4:$E$27,1)),"")</f>
        <v>2</v>
      </c>
      <c r="G24" s="313">
        <f>_xlfn.IFERROR(IF(E24="","",IF(E24="N",(MAX($F$4:$F$27)+1),F24)),"")</f>
        <v>2</v>
      </c>
      <c r="H24" s="39" t="s">
        <v>55</v>
      </c>
      <c r="I24" s="30">
        <v>93.59</v>
      </c>
      <c r="J24" s="64">
        <v>93.75</v>
      </c>
      <c r="K24" s="65"/>
      <c r="L24" s="21">
        <f t="shared" si="0"/>
        <v>93.75</v>
      </c>
      <c r="M24" s="365">
        <f>IF(L24="","",MIN(L25,L24))</f>
        <v>93.75</v>
      </c>
      <c r="N24" s="384">
        <f>IF(M24="","",RANK(M24,$M$4:$M$27,1))</f>
        <v>6</v>
      </c>
      <c r="O24" s="386">
        <f>IF(N24="","",SUM(N24,G24))</f>
        <v>8</v>
      </c>
      <c r="P24" s="363">
        <f>IF(O24="","",RANK(O24,$O$4:$O$27,1))</f>
        <v>2</v>
      </c>
      <c r="Q24" s="333">
        <f>IF(P24="","",VLOOKUP(P24,'Bodové hodnocení'!$A$1:$B$36,2,FALSE))</f>
        <v>15</v>
      </c>
    </row>
    <row r="25" spans="1:17" ht="15.75" customHeight="1" thickBot="1">
      <c r="A25" s="322"/>
      <c r="B25" s="320"/>
      <c r="C25" s="36" t="s">
        <v>58</v>
      </c>
      <c r="D25" s="71">
        <v>25.2</v>
      </c>
      <c r="E25" s="318"/>
      <c r="F25" s="316"/>
      <c r="G25" s="314"/>
      <c r="H25" s="41" t="s">
        <v>56</v>
      </c>
      <c r="I25" s="31">
        <v>116.77</v>
      </c>
      <c r="J25" s="66">
        <v>116.62</v>
      </c>
      <c r="K25" s="67"/>
      <c r="L25" s="23">
        <f t="shared" si="0"/>
        <v>116.77</v>
      </c>
      <c r="M25" s="367"/>
      <c r="N25" s="385"/>
      <c r="O25" s="386"/>
      <c r="P25" s="364"/>
      <c r="Q25" s="391"/>
    </row>
    <row r="26" spans="1:17" ht="15.75" customHeight="1" thickBot="1">
      <c r="A26" s="321" t="s">
        <v>29</v>
      </c>
      <c r="B26" s="319" t="s">
        <v>12</v>
      </c>
      <c r="C26" s="34" t="s">
        <v>57</v>
      </c>
      <c r="D26" s="64">
        <v>38.053</v>
      </c>
      <c r="E26" s="317">
        <f>IF(D26="","",MAX(D26,D27))</f>
        <v>53.252</v>
      </c>
      <c r="F26" s="315">
        <f>_xlfn.IFERROR(IF(E26="","",RANK(E26,$E$4:$E$27,1)),"")</f>
        <v>10</v>
      </c>
      <c r="G26" s="313">
        <f>_xlfn.IFERROR(IF(E26="","",IF(E26="N",(MAX($F$4:$F$27)+1),F26)),"")</f>
        <v>10</v>
      </c>
      <c r="H26" s="39" t="s">
        <v>55</v>
      </c>
      <c r="I26" s="30">
        <v>93.66</v>
      </c>
      <c r="J26" s="64">
        <v>93.86</v>
      </c>
      <c r="K26" s="65">
        <v>10</v>
      </c>
      <c r="L26" s="21">
        <f t="shared" si="0"/>
        <v>103.86</v>
      </c>
      <c r="M26" s="365">
        <f>IF(L26="","",MIN(L27,L26))</f>
        <v>103.86</v>
      </c>
      <c r="N26" s="384">
        <f>IF(M26="","",RANK(M26,$M$4:$M$27,1))</f>
        <v>8</v>
      </c>
      <c r="O26" s="386">
        <f>IF(N26="","",SUM(N26,G26))</f>
        <v>18</v>
      </c>
      <c r="P26" s="363">
        <v>10</v>
      </c>
      <c r="Q26" s="333">
        <f>IF(P26="","",VLOOKUP(P26,'Bodové hodnocení'!$A$1:$B$36,2,FALSE))</f>
        <v>7</v>
      </c>
    </row>
    <row r="27" spans="1:17" ht="15.75" customHeight="1" thickBot="1">
      <c r="A27" s="322"/>
      <c r="B27" s="320"/>
      <c r="C27" s="36" t="s">
        <v>58</v>
      </c>
      <c r="D27" s="71">
        <v>53.252</v>
      </c>
      <c r="E27" s="318"/>
      <c r="F27" s="316"/>
      <c r="G27" s="314"/>
      <c r="H27" s="41" t="s">
        <v>56</v>
      </c>
      <c r="I27" s="31"/>
      <c r="J27" s="66"/>
      <c r="K27" s="67"/>
      <c r="L27" s="23">
        <f t="shared" si="0"/>
      </c>
      <c r="M27" s="367"/>
      <c r="N27" s="385"/>
      <c r="O27" s="386"/>
      <c r="P27" s="364"/>
      <c r="Q27" s="391"/>
    </row>
    <row r="28" spans="1:17" ht="15.75" customHeight="1" hidden="1" thickBot="1" thickTop="1">
      <c r="A28" s="105"/>
      <c r="B28" s="106"/>
      <c r="C28" s="107"/>
      <c r="D28" s="108"/>
      <c r="E28" s="109"/>
      <c r="F28" s="99"/>
      <c r="G28" s="107"/>
      <c r="H28" s="107"/>
      <c r="I28" s="108"/>
      <c r="J28" s="108"/>
      <c r="K28" s="110"/>
      <c r="L28" s="111"/>
      <c r="M28" s="112"/>
      <c r="N28" s="107"/>
      <c r="O28" s="107"/>
      <c r="P28" s="113"/>
      <c r="Q28" s="114"/>
    </row>
    <row r="29" spans="1:17" ht="60" customHeight="1" thickBot="1" thickTop="1">
      <c r="A29" s="360" t="s">
        <v>90</v>
      </c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2"/>
    </row>
    <row r="30" spans="1:17" s="44" customFormat="1" ht="22.5" customHeight="1" thickBot="1" thickTop="1">
      <c r="A30" s="451" t="s">
        <v>63</v>
      </c>
      <c r="B30" s="452"/>
      <c r="C30" s="442" t="s">
        <v>31</v>
      </c>
      <c r="D30" s="443"/>
      <c r="E30" s="443"/>
      <c r="F30" s="443"/>
      <c r="G30" s="55"/>
      <c r="H30" s="444" t="s">
        <v>67</v>
      </c>
      <c r="I30" s="445"/>
      <c r="J30" s="445"/>
      <c r="K30" s="445"/>
      <c r="L30" s="445"/>
      <c r="M30" s="445"/>
      <c r="N30" s="446"/>
      <c r="O30" s="447" t="s">
        <v>32</v>
      </c>
      <c r="P30" s="448" t="s">
        <v>69</v>
      </c>
      <c r="Q30" s="450" t="s">
        <v>33</v>
      </c>
    </row>
    <row r="31" spans="1:17" s="56" customFormat="1" ht="36" customHeight="1" thickBot="1">
      <c r="A31" s="46" t="s">
        <v>34</v>
      </c>
      <c r="B31" s="47" t="s">
        <v>2</v>
      </c>
      <c r="C31" s="48"/>
      <c r="D31" s="49" t="s">
        <v>42</v>
      </c>
      <c r="E31" s="49" t="s">
        <v>35</v>
      </c>
      <c r="F31" s="50" t="s">
        <v>36</v>
      </c>
      <c r="G31" s="51" t="s">
        <v>36</v>
      </c>
      <c r="H31" s="49"/>
      <c r="I31" s="52" t="s">
        <v>37</v>
      </c>
      <c r="J31" s="52" t="s">
        <v>38</v>
      </c>
      <c r="K31" s="52" t="s">
        <v>39</v>
      </c>
      <c r="L31" s="52" t="s">
        <v>42</v>
      </c>
      <c r="M31" s="52" t="s">
        <v>35</v>
      </c>
      <c r="N31" s="53" t="s">
        <v>36</v>
      </c>
      <c r="O31" s="412"/>
      <c r="P31" s="449"/>
      <c r="Q31" s="413"/>
    </row>
    <row r="32" spans="1:17" ht="15.75" customHeight="1" thickBot="1">
      <c r="A32" s="321" t="s">
        <v>16</v>
      </c>
      <c r="B32" s="340" t="s">
        <v>17</v>
      </c>
      <c r="C32" s="26" t="s">
        <v>57</v>
      </c>
      <c r="D32" s="29">
        <v>21.217</v>
      </c>
      <c r="E32" s="317">
        <f>IF(D32="","",MAX(D32,D33))</f>
        <v>23.694</v>
      </c>
      <c r="F32" s="315">
        <f>_xlfn.IFERROR(IF(E32="","",RANK(E32,$E$32:$E$63,1)),"")</f>
        <v>8</v>
      </c>
      <c r="G32" s="313">
        <f>_xlfn.IFERROR(IF(E32="","",IF(E32="N",(MAX($F$32:$F$63)+1),F32)),"")</f>
        <v>8</v>
      </c>
      <c r="H32" s="39" t="s">
        <v>55</v>
      </c>
      <c r="I32" s="30">
        <v>61.75</v>
      </c>
      <c r="J32" s="60">
        <v>61.43</v>
      </c>
      <c r="K32" s="61"/>
      <c r="L32" s="57">
        <f>IF(I32="","",MAX(I32,J32)+K32)</f>
        <v>61.75</v>
      </c>
      <c r="M32" s="365">
        <f>IF(L32="","",MIN(L33,L32))</f>
        <v>61.75</v>
      </c>
      <c r="N32" s="384">
        <f>IF(M32="","",RANK(M32,$M$32:$M$63,1))</f>
        <v>3</v>
      </c>
      <c r="O32" s="386">
        <f>IF(N32="","",SUM(N32,G32))</f>
        <v>11</v>
      </c>
      <c r="P32" s="363">
        <f>IF(O32="","",RANK(O32,$O$32:$O$63,1))</f>
        <v>4</v>
      </c>
      <c r="Q32" s="333">
        <f>IF(P32="","",VLOOKUP(P32,'Bodové hodnocení'!$A$1:$B$36,2,FALSE))</f>
        <v>13</v>
      </c>
    </row>
    <row r="33" spans="1:17" ht="15.75" customHeight="1" thickBot="1">
      <c r="A33" s="338"/>
      <c r="B33" s="348"/>
      <c r="C33" s="36" t="s">
        <v>58</v>
      </c>
      <c r="D33" s="66">
        <v>23.694</v>
      </c>
      <c r="E33" s="318"/>
      <c r="F33" s="316"/>
      <c r="G33" s="314"/>
      <c r="H33" s="36" t="s">
        <v>56</v>
      </c>
      <c r="I33" s="31"/>
      <c r="J33" s="66"/>
      <c r="K33" s="67"/>
      <c r="L33" s="58">
        <f aca="true" t="shared" si="1" ref="L33:L63">IF(I33="","",MAX(I33,J33)+K33)</f>
      </c>
      <c r="M33" s="366"/>
      <c r="N33" s="439"/>
      <c r="O33" s="386"/>
      <c r="P33" s="399"/>
      <c r="Q33" s="337"/>
    </row>
    <row r="34" spans="1:17" ht="16.5" customHeight="1" thickBot="1">
      <c r="A34" s="321" t="s">
        <v>18</v>
      </c>
      <c r="B34" s="319" t="s">
        <v>10</v>
      </c>
      <c r="C34" s="34" t="s">
        <v>57</v>
      </c>
      <c r="D34" s="29">
        <v>25.066</v>
      </c>
      <c r="E34" s="317">
        <f>IF(D34="","",MAX(D34,D35))</f>
        <v>25.066</v>
      </c>
      <c r="F34" s="315">
        <f>_xlfn.IFERROR(IF(E34="","",RANK(E34,$E$32:$E$63,1)),"")</f>
        <v>10</v>
      </c>
      <c r="G34" s="313">
        <f>_xlfn.IFERROR(IF(E34="","",IF(E34="N",(MAX($F$32:$F$63)+1),F34)),"")</f>
        <v>10</v>
      </c>
      <c r="H34" s="34" t="s">
        <v>55</v>
      </c>
      <c r="I34" s="30">
        <v>65.37</v>
      </c>
      <c r="J34" s="64">
        <v>65.31</v>
      </c>
      <c r="K34" s="65"/>
      <c r="L34" s="57">
        <f t="shared" si="1"/>
        <v>65.37</v>
      </c>
      <c r="M34" s="365">
        <f>IF(L34="","",MIN(L35,L34))</f>
        <v>65.37</v>
      </c>
      <c r="N34" s="384">
        <f>IF(M34="","",RANK(M34,$M$32:$M$63,1))</f>
        <v>7</v>
      </c>
      <c r="O34" s="386">
        <f>IF(N34="","",SUM(N34,G34))</f>
        <v>17</v>
      </c>
      <c r="P34" s="363">
        <f>IF(O34="","",RANK(O34,$O$32:$O$63,1))</f>
        <v>9</v>
      </c>
      <c r="Q34" s="333">
        <f>IF(P34="","",VLOOKUP(P34,'Bodové hodnocení'!$A$1:$B$36,2,FALSE))</f>
        <v>8</v>
      </c>
    </row>
    <row r="35" spans="1:17" ht="16.5" customHeight="1" thickBot="1">
      <c r="A35" s="322"/>
      <c r="B35" s="320"/>
      <c r="C35" s="36" t="s">
        <v>58</v>
      </c>
      <c r="D35" s="66">
        <v>23.199</v>
      </c>
      <c r="E35" s="318"/>
      <c r="F35" s="316"/>
      <c r="G35" s="314"/>
      <c r="H35" s="41" t="s">
        <v>56</v>
      </c>
      <c r="I35" s="31"/>
      <c r="J35" s="66"/>
      <c r="K35" s="67"/>
      <c r="L35" s="58">
        <f t="shared" si="1"/>
      </c>
      <c r="M35" s="366"/>
      <c r="N35" s="439"/>
      <c r="O35" s="386"/>
      <c r="P35" s="399"/>
      <c r="Q35" s="337"/>
    </row>
    <row r="36" spans="1:17" ht="16.5" customHeight="1" thickBot="1">
      <c r="A36" s="321" t="s">
        <v>19</v>
      </c>
      <c r="B36" s="392" t="s">
        <v>6</v>
      </c>
      <c r="C36" s="34" t="s">
        <v>57</v>
      </c>
      <c r="D36" s="29">
        <v>17.36</v>
      </c>
      <c r="E36" s="317">
        <f>IF(D36="","",MAX(D36,D37))</f>
        <v>27.61</v>
      </c>
      <c r="F36" s="315">
        <f>_xlfn.IFERROR(IF(E36="","",RANK(E36,$E$32:$E$63,1)),"")</f>
        <v>12</v>
      </c>
      <c r="G36" s="313">
        <f>_xlfn.IFERROR(IF(E36="","",IF(E36="N",(MAX($F$32:$F$63)+1),F36)),"")</f>
        <v>12</v>
      </c>
      <c r="H36" s="39" t="s">
        <v>55</v>
      </c>
      <c r="I36" s="30">
        <v>64.12</v>
      </c>
      <c r="J36" s="64">
        <v>63.87</v>
      </c>
      <c r="K36" s="65"/>
      <c r="L36" s="57">
        <f t="shared" si="1"/>
        <v>64.12</v>
      </c>
      <c r="M36" s="365">
        <f>IF(L36="","",MIN(L37,L36))</f>
        <v>64.12</v>
      </c>
      <c r="N36" s="384">
        <f>IF(M36="","",RANK(M36,$M$32:$M$63,1))</f>
        <v>5</v>
      </c>
      <c r="O36" s="386">
        <f>IF(N36="","",SUM(N36,G36))</f>
        <v>17</v>
      </c>
      <c r="P36" s="363">
        <v>10</v>
      </c>
      <c r="Q36" s="333">
        <f>IF(P36="","",VLOOKUP(P36,'Bodové hodnocení'!$A$1:$B$36,2,FALSE))</f>
        <v>7</v>
      </c>
    </row>
    <row r="37" spans="1:17" ht="16.5" customHeight="1" thickBot="1">
      <c r="A37" s="338"/>
      <c r="B37" s="320"/>
      <c r="C37" s="36" t="s">
        <v>58</v>
      </c>
      <c r="D37" s="66">
        <v>27.61</v>
      </c>
      <c r="E37" s="318"/>
      <c r="F37" s="316"/>
      <c r="G37" s="314"/>
      <c r="H37" s="41" t="s">
        <v>56</v>
      </c>
      <c r="I37" s="31"/>
      <c r="J37" s="66"/>
      <c r="K37" s="67"/>
      <c r="L37" s="58">
        <f t="shared" si="1"/>
      </c>
      <c r="M37" s="366"/>
      <c r="N37" s="439"/>
      <c r="O37" s="386"/>
      <c r="P37" s="364"/>
      <c r="Q37" s="337"/>
    </row>
    <row r="38" spans="1:17" ht="16.5" customHeight="1" thickBot="1">
      <c r="A38" s="321" t="s">
        <v>20</v>
      </c>
      <c r="B38" s="319" t="s">
        <v>13</v>
      </c>
      <c r="C38" s="37" t="s">
        <v>57</v>
      </c>
      <c r="D38" s="29">
        <v>20.86</v>
      </c>
      <c r="E38" s="317">
        <f>IF(D38="","",MAX(D38,D39))</f>
        <v>22.383</v>
      </c>
      <c r="F38" s="315">
        <f>_xlfn.IFERROR(IF(E38="","",RANK(E38,$E$32:$E$63,1)),"")</f>
        <v>6</v>
      </c>
      <c r="G38" s="313">
        <f>_xlfn.IFERROR(IF(E38="","",IF(E38="N",(MAX($F$32:$F$63)+1),F38)),"")</f>
        <v>6</v>
      </c>
      <c r="H38" s="42" t="s">
        <v>55</v>
      </c>
      <c r="I38" s="30">
        <v>54</v>
      </c>
      <c r="J38" s="29">
        <v>53.91</v>
      </c>
      <c r="K38" s="68"/>
      <c r="L38" s="57">
        <f t="shared" si="1"/>
        <v>54</v>
      </c>
      <c r="M38" s="365">
        <f>IF(L38="","",MIN(L39,L38))</f>
        <v>54</v>
      </c>
      <c r="N38" s="384">
        <f>IF(M38="","",RANK(M38,$M$32:$M$63,1))</f>
        <v>1</v>
      </c>
      <c r="O38" s="386">
        <f>IF(N38="","",SUM(N38,G38))</f>
        <v>7</v>
      </c>
      <c r="P38" s="363">
        <f>IF(O38="","",RANK(O38,$O$32:$O$63,1))</f>
        <v>2</v>
      </c>
      <c r="Q38" s="333">
        <f>IF(P38="","",VLOOKUP(P38,'Bodové hodnocení'!$A$1:$B$36,2,FALSE))</f>
        <v>15</v>
      </c>
    </row>
    <row r="39" spans="1:17" ht="16.5" customHeight="1" thickBot="1">
      <c r="A39" s="322"/>
      <c r="B39" s="320"/>
      <c r="C39" s="35" t="s">
        <v>58</v>
      </c>
      <c r="D39" s="66">
        <v>22.383</v>
      </c>
      <c r="E39" s="318"/>
      <c r="F39" s="316"/>
      <c r="G39" s="314"/>
      <c r="H39" s="40" t="s">
        <v>56</v>
      </c>
      <c r="I39" s="31">
        <v>84.06</v>
      </c>
      <c r="J39" s="62">
        <v>84.56</v>
      </c>
      <c r="K39" s="63"/>
      <c r="L39" s="58">
        <f t="shared" si="1"/>
        <v>84.56</v>
      </c>
      <c r="M39" s="366"/>
      <c r="N39" s="439"/>
      <c r="O39" s="386"/>
      <c r="P39" s="399"/>
      <c r="Q39" s="337"/>
    </row>
    <row r="40" spans="1:17" ht="16.5" customHeight="1" thickBot="1">
      <c r="A40" s="321" t="s">
        <v>21</v>
      </c>
      <c r="B40" s="319" t="s">
        <v>5</v>
      </c>
      <c r="C40" s="34" t="s">
        <v>57</v>
      </c>
      <c r="D40" s="29">
        <v>23.299</v>
      </c>
      <c r="E40" s="317">
        <f>IF(D40="","",MAX(D40,D41))</f>
        <v>25.741</v>
      </c>
      <c r="F40" s="315">
        <f>_xlfn.IFERROR(IF(E40="","",RANK(E40,$E$32:$E$63,1)),"")</f>
        <v>11</v>
      </c>
      <c r="G40" s="313">
        <f>_xlfn.IFERROR(IF(E40="","",IF(E40="N",(MAX($F$32:$F$63)+1),F40)),"")</f>
        <v>11</v>
      </c>
      <c r="H40" s="39" t="s">
        <v>55</v>
      </c>
      <c r="I40" s="30">
        <v>78.68</v>
      </c>
      <c r="J40" s="64">
        <v>78.65</v>
      </c>
      <c r="K40" s="65"/>
      <c r="L40" s="57">
        <f t="shared" si="1"/>
        <v>78.68</v>
      </c>
      <c r="M40" s="365">
        <f>IF(L40="","",MIN(L41,L40))</f>
        <v>78.68</v>
      </c>
      <c r="N40" s="384">
        <f>IF(M40="","",RANK(M40,$M$32:$M$63,1))</f>
        <v>12</v>
      </c>
      <c r="O40" s="386">
        <f>IF(N40="","",SUM(N40,G40))</f>
        <v>23</v>
      </c>
      <c r="P40" s="363">
        <f>IF(O40="","",RANK(O40,$O$32:$O$63,1))</f>
        <v>13</v>
      </c>
      <c r="Q40" s="333">
        <f>IF(P40="","",VLOOKUP(P40,'Bodové hodnocení'!$A$1:$B$36,2,FALSE))</f>
        <v>4</v>
      </c>
    </row>
    <row r="41" spans="1:17" ht="16.5" customHeight="1" thickBot="1">
      <c r="A41" s="338"/>
      <c r="B41" s="320"/>
      <c r="C41" s="36" t="s">
        <v>58</v>
      </c>
      <c r="D41" s="66">
        <v>25.741</v>
      </c>
      <c r="E41" s="318"/>
      <c r="F41" s="316"/>
      <c r="G41" s="314"/>
      <c r="H41" s="41" t="s">
        <v>56</v>
      </c>
      <c r="I41" s="31"/>
      <c r="J41" s="66"/>
      <c r="K41" s="67"/>
      <c r="L41" s="58">
        <f t="shared" si="1"/>
      </c>
      <c r="M41" s="366"/>
      <c r="N41" s="439"/>
      <c r="O41" s="386"/>
      <c r="P41" s="399"/>
      <c r="Q41" s="337"/>
    </row>
    <row r="42" spans="1:17" ht="16.5" customHeight="1" thickBot="1">
      <c r="A42" s="321" t="s">
        <v>22</v>
      </c>
      <c r="B42" s="319" t="s">
        <v>54</v>
      </c>
      <c r="C42" s="37" t="s">
        <v>57</v>
      </c>
      <c r="D42" s="29">
        <v>19.572</v>
      </c>
      <c r="E42" s="317" t="s">
        <v>93</v>
      </c>
      <c r="F42" s="315">
        <f>_xlfn.IFERROR(IF(E42="","",RANK(E42,$E$32:$E$63,1)),"")</f>
      </c>
      <c r="G42" s="313">
        <f>_xlfn.IFERROR(IF(E42="","",IF(E42="N",(MAX($F$32:$F$63)+1),F42)),"")</f>
        <v>16</v>
      </c>
      <c r="H42" s="42" t="s">
        <v>55</v>
      </c>
      <c r="I42" s="30">
        <v>78.07</v>
      </c>
      <c r="J42" s="29">
        <v>78</v>
      </c>
      <c r="K42" s="68">
        <v>10</v>
      </c>
      <c r="L42" s="57">
        <f t="shared" si="1"/>
        <v>88.07</v>
      </c>
      <c r="M42" s="365">
        <f>IF(L42="","",MIN(L43,L42))</f>
        <v>88.07</v>
      </c>
      <c r="N42" s="384">
        <f>IF(M42="","",RANK(M42,$M$32:$M$63,1))</f>
        <v>15</v>
      </c>
      <c r="O42" s="386">
        <f>IF(N42="","",SUM(N42,G42))</f>
        <v>31</v>
      </c>
      <c r="P42" s="363">
        <v>16</v>
      </c>
      <c r="Q42" s="333">
        <f>IF(P42="","",VLOOKUP(P42,'Bodové hodnocení'!$A$1:$B$36,2,FALSE))</f>
        <v>1</v>
      </c>
    </row>
    <row r="43" spans="1:17" ht="16.5" customHeight="1" thickBot="1">
      <c r="A43" s="322"/>
      <c r="B43" s="320"/>
      <c r="C43" s="35" t="s">
        <v>58</v>
      </c>
      <c r="D43" s="66">
        <v>30.526</v>
      </c>
      <c r="E43" s="318"/>
      <c r="F43" s="316"/>
      <c r="G43" s="314"/>
      <c r="H43" s="40" t="s">
        <v>56</v>
      </c>
      <c r="I43" s="31">
        <v>89.68</v>
      </c>
      <c r="J43" s="62">
        <v>89.4</v>
      </c>
      <c r="K43" s="63">
        <v>10</v>
      </c>
      <c r="L43" s="58">
        <f t="shared" si="1"/>
        <v>99.68</v>
      </c>
      <c r="M43" s="366"/>
      <c r="N43" s="439"/>
      <c r="O43" s="386"/>
      <c r="P43" s="399"/>
      <c r="Q43" s="337"/>
    </row>
    <row r="44" spans="1:17" ht="16.5" customHeight="1" thickBot="1">
      <c r="A44" s="321" t="s">
        <v>23</v>
      </c>
      <c r="B44" s="319" t="s">
        <v>97</v>
      </c>
      <c r="C44" s="34" t="s">
        <v>57</v>
      </c>
      <c r="D44" s="29">
        <v>21.91</v>
      </c>
      <c r="E44" s="317">
        <f>IF(D44="","",MAX(D44,D45))</f>
        <v>21.91</v>
      </c>
      <c r="F44" s="315">
        <f>_xlfn.IFERROR(IF(E44="","",RANK(E44,$E$32:$E$63,1)),"")</f>
        <v>4</v>
      </c>
      <c r="G44" s="313">
        <f>_xlfn.IFERROR(IF(E44="","",IF(E44="N",(MAX($F$32:$F$63)+1),F44)),"")</f>
        <v>4</v>
      </c>
      <c r="H44" s="39" t="s">
        <v>55</v>
      </c>
      <c r="I44" s="30">
        <v>70.59</v>
      </c>
      <c r="J44" s="64">
        <v>71.18</v>
      </c>
      <c r="K44" s="65">
        <v>10</v>
      </c>
      <c r="L44" s="57">
        <f t="shared" si="1"/>
        <v>81.18</v>
      </c>
      <c r="M44" s="365">
        <f>IF(L44="","",MIN(L45,L44))</f>
        <v>81.18</v>
      </c>
      <c r="N44" s="384">
        <f>IF(M44="","",RANK(M44,$M$32:$M$63,1))</f>
        <v>14</v>
      </c>
      <c r="O44" s="386">
        <f>IF(N44="","",SUM(N44,G44))</f>
        <v>18</v>
      </c>
      <c r="P44" s="363">
        <f>IF(O44="","",RANK(O44,$O$32:$O$63,1))</f>
        <v>11</v>
      </c>
      <c r="Q44" s="333">
        <f>IF(P44="","",VLOOKUP(P44,'Bodové hodnocení'!$A$1:$B$36,2,FALSE))</f>
        <v>6</v>
      </c>
    </row>
    <row r="45" spans="1:17" ht="16.5" customHeight="1" thickBot="1">
      <c r="A45" s="338"/>
      <c r="B45" s="320"/>
      <c r="C45" s="36" t="s">
        <v>58</v>
      </c>
      <c r="D45" s="66">
        <v>20.488</v>
      </c>
      <c r="E45" s="318"/>
      <c r="F45" s="316"/>
      <c r="G45" s="314"/>
      <c r="H45" s="41" t="s">
        <v>56</v>
      </c>
      <c r="I45" s="31"/>
      <c r="J45" s="66"/>
      <c r="K45" s="67"/>
      <c r="L45" s="58">
        <f t="shared" si="1"/>
      </c>
      <c r="M45" s="366"/>
      <c r="N45" s="439"/>
      <c r="O45" s="386"/>
      <c r="P45" s="399"/>
      <c r="Q45" s="337"/>
    </row>
    <row r="46" spans="1:17" ht="16.5" customHeight="1" thickBot="1">
      <c r="A46" s="321" t="s">
        <v>25</v>
      </c>
      <c r="B46" s="319" t="s">
        <v>7</v>
      </c>
      <c r="C46" s="37" t="s">
        <v>57</v>
      </c>
      <c r="D46" s="29">
        <v>19.93</v>
      </c>
      <c r="E46" s="317">
        <f>IF(D46="","",MAX(D46,D47))</f>
        <v>19.93</v>
      </c>
      <c r="F46" s="315">
        <f>_xlfn.IFERROR(IF(E46="","",RANK(E46,$E$32:$E$63,1)),"")</f>
        <v>2</v>
      </c>
      <c r="G46" s="313">
        <f>_xlfn.IFERROR(IF(E46="","",IF(E46="N",(MAX($F$32:$F$63)+1),F46)),"")</f>
        <v>2</v>
      </c>
      <c r="H46" s="42" t="s">
        <v>55</v>
      </c>
      <c r="I46" s="30">
        <v>63.75</v>
      </c>
      <c r="J46" s="29">
        <v>63.9</v>
      </c>
      <c r="K46" s="68"/>
      <c r="L46" s="57">
        <f t="shared" si="1"/>
        <v>63.9</v>
      </c>
      <c r="M46" s="365">
        <f>IF(L46="","",MIN(L47,L46))</f>
        <v>63.9</v>
      </c>
      <c r="N46" s="384">
        <f>IF(M46="","",RANK(M46,$M$32:$M$63,1))</f>
        <v>4</v>
      </c>
      <c r="O46" s="386">
        <f>IF(N46="","",SUM(N46,G46))</f>
        <v>6</v>
      </c>
      <c r="P46" s="363">
        <f>IF(O46="","",RANK(O46,$O$32:$O$63,1))</f>
        <v>1</v>
      </c>
      <c r="Q46" s="333">
        <f>IF(P46="","",VLOOKUP(P46,'Bodové hodnocení'!$A$1:$B$36,2,FALSE))</f>
        <v>16</v>
      </c>
    </row>
    <row r="47" spans="1:17" ht="16.5" customHeight="1" thickBot="1">
      <c r="A47" s="322"/>
      <c r="B47" s="320"/>
      <c r="C47" s="35" t="s">
        <v>58</v>
      </c>
      <c r="D47" s="66">
        <v>19.231</v>
      </c>
      <c r="E47" s="318"/>
      <c r="F47" s="316"/>
      <c r="G47" s="314"/>
      <c r="H47" s="40" t="s">
        <v>56</v>
      </c>
      <c r="I47" s="31"/>
      <c r="J47" s="62"/>
      <c r="K47" s="63"/>
      <c r="L47" s="58">
        <f t="shared" si="1"/>
      </c>
      <c r="M47" s="366"/>
      <c r="N47" s="439"/>
      <c r="O47" s="386"/>
      <c r="P47" s="399"/>
      <c r="Q47" s="337"/>
    </row>
    <row r="48" spans="1:17" ht="16.5" customHeight="1" thickBot="1">
      <c r="A48" s="321" t="s">
        <v>26</v>
      </c>
      <c r="B48" s="319" t="s">
        <v>98</v>
      </c>
      <c r="C48" s="34" t="s">
        <v>57</v>
      </c>
      <c r="D48" s="29">
        <v>21.829</v>
      </c>
      <c r="E48" s="317">
        <f>IF(D48="","",MAX(D48,D49))</f>
        <v>21.829</v>
      </c>
      <c r="F48" s="315">
        <f>_xlfn.IFERROR(IF(E48="","",RANK(E48,$E$32:$E$63,1)),"")</f>
        <v>3</v>
      </c>
      <c r="G48" s="313">
        <f>_xlfn.IFERROR(IF(E48="","",IF(E48="N",(MAX($F$32:$F$63)+1),F48)),"")</f>
        <v>3</v>
      </c>
      <c r="H48" s="39" t="s">
        <v>55</v>
      </c>
      <c r="I48" s="30">
        <v>79.09</v>
      </c>
      <c r="J48" s="64">
        <v>79.15</v>
      </c>
      <c r="K48" s="65"/>
      <c r="L48" s="57">
        <f t="shared" si="1"/>
        <v>79.15</v>
      </c>
      <c r="M48" s="365">
        <f>IF(L48="","",MIN(L49,L48))</f>
        <v>79.15</v>
      </c>
      <c r="N48" s="384">
        <f>IF(M48="","",RANK(M48,$M$32:$M$63,1))</f>
        <v>13</v>
      </c>
      <c r="O48" s="386">
        <f>IF(N48="","",SUM(N48,G48))</f>
        <v>16</v>
      </c>
      <c r="P48" s="363">
        <f>IF(O48="","",RANK(O48,$O$32:$O$63,1))</f>
        <v>7</v>
      </c>
      <c r="Q48" s="333">
        <f>IF(P48="","",VLOOKUP(P48,'Bodové hodnocení'!$A$1:$B$36,2,FALSE))</f>
        <v>10</v>
      </c>
    </row>
    <row r="49" spans="1:17" ht="16.5" customHeight="1" thickBot="1">
      <c r="A49" s="338"/>
      <c r="B49" s="320"/>
      <c r="C49" s="36" t="s">
        <v>58</v>
      </c>
      <c r="D49" s="66">
        <v>19.911</v>
      </c>
      <c r="E49" s="318"/>
      <c r="F49" s="316"/>
      <c r="G49" s="314"/>
      <c r="H49" s="41" t="s">
        <v>56</v>
      </c>
      <c r="I49" s="31"/>
      <c r="J49" s="66"/>
      <c r="K49" s="67"/>
      <c r="L49" s="58">
        <f t="shared" si="1"/>
      </c>
      <c r="M49" s="366"/>
      <c r="N49" s="439"/>
      <c r="O49" s="386"/>
      <c r="P49" s="399"/>
      <c r="Q49" s="337"/>
    </row>
    <row r="50" spans="1:17" ht="16.5" customHeight="1" thickBot="1">
      <c r="A50" s="321" t="s">
        <v>27</v>
      </c>
      <c r="B50" s="319" t="s">
        <v>96</v>
      </c>
      <c r="C50" s="37" t="s">
        <v>57</v>
      </c>
      <c r="D50" s="29">
        <v>21.385</v>
      </c>
      <c r="E50" s="317">
        <f>IF(D50="","",MAX(D50,D51))</f>
        <v>23.822</v>
      </c>
      <c r="F50" s="315">
        <f>_xlfn.IFERROR(IF(E50="","",RANK(E50,$E$32:$E$63,1)),"")</f>
        <v>9</v>
      </c>
      <c r="G50" s="313">
        <f>_xlfn.IFERROR(IF(E50="","",IF(E50="N",(MAX($F$32:$F$63)+1),F50)),"")</f>
        <v>9</v>
      </c>
      <c r="H50" s="42" t="s">
        <v>55</v>
      </c>
      <c r="I50" s="30">
        <v>57.37</v>
      </c>
      <c r="J50" s="29">
        <v>57.37</v>
      </c>
      <c r="K50" s="68"/>
      <c r="L50" s="57">
        <f t="shared" si="1"/>
        <v>57.37</v>
      </c>
      <c r="M50" s="365">
        <f>IF(L50="","",MIN(L51,L50))</f>
        <v>57.37</v>
      </c>
      <c r="N50" s="384">
        <f>IF(M50="","",RANK(M50,$M$32:$M$63,1))</f>
        <v>2</v>
      </c>
      <c r="O50" s="386">
        <f>IF(N50="","",SUM(N50,G50))</f>
        <v>11</v>
      </c>
      <c r="P50" s="363">
        <v>5</v>
      </c>
      <c r="Q50" s="333">
        <f>IF(P50="","",VLOOKUP(P50,'Bodové hodnocení'!$A$1:$B$36,2,FALSE))</f>
        <v>12</v>
      </c>
    </row>
    <row r="51" spans="1:17" ht="16.5" customHeight="1" thickBot="1">
      <c r="A51" s="322"/>
      <c r="B51" s="320"/>
      <c r="C51" s="35" t="s">
        <v>58</v>
      </c>
      <c r="D51" s="66">
        <v>23.822</v>
      </c>
      <c r="E51" s="318"/>
      <c r="F51" s="316"/>
      <c r="G51" s="314"/>
      <c r="H51" s="40" t="s">
        <v>56</v>
      </c>
      <c r="I51" s="31"/>
      <c r="J51" s="62"/>
      <c r="K51" s="63"/>
      <c r="L51" s="58">
        <f t="shared" si="1"/>
      </c>
      <c r="M51" s="366"/>
      <c r="N51" s="439"/>
      <c r="O51" s="386"/>
      <c r="P51" s="399"/>
      <c r="Q51" s="337"/>
    </row>
    <row r="52" spans="1:17" ht="16.5" customHeight="1" thickBot="1">
      <c r="A52" s="321" t="s">
        <v>28</v>
      </c>
      <c r="B52" s="319" t="s">
        <v>71</v>
      </c>
      <c r="C52" s="34" t="s">
        <v>57</v>
      </c>
      <c r="D52" s="29">
        <v>28.138</v>
      </c>
      <c r="E52" s="317">
        <f>IF(D52="","",MAX(D52,D53))</f>
        <v>36.299</v>
      </c>
      <c r="F52" s="315">
        <f>_xlfn.IFERROR(IF(E52="","",RANK(E52,$E$32:$E$63,1)),"")</f>
        <v>13</v>
      </c>
      <c r="G52" s="313">
        <f>_xlfn.IFERROR(IF(E52="","",IF(E52="N",(MAX($F$32:$F$63)+1),F52)),"")</f>
        <v>13</v>
      </c>
      <c r="H52" s="39" t="s">
        <v>55</v>
      </c>
      <c r="I52" s="30">
        <v>74.43</v>
      </c>
      <c r="J52" s="64">
        <v>74.41</v>
      </c>
      <c r="K52" s="65"/>
      <c r="L52" s="57">
        <f t="shared" si="1"/>
        <v>74.43</v>
      </c>
      <c r="M52" s="365">
        <f>IF(L52="","",MIN(L53,L52))</f>
        <v>74.43</v>
      </c>
      <c r="N52" s="384">
        <f>IF(M52="","",RANK(M52,$M$32:$M$63,1))</f>
        <v>10</v>
      </c>
      <c r="O52" s="386">
        <f>IF(N52="","",SUM(N52,G52))</f>
        <v>23</v>
      </c>
      <c r="P52" s="363">
        <v>14</v>
      </c>
      <c r="Q52" s="333">
        <f>IF(P52="","",VLOOKUP(P52,'Bodové hodnocení'!$A$1:$B$36,2,FALSE))</f>
        <v>3</v>
      </c>
    </row>
    <row r="53" spans="1:17" ht="16.5" customHeight="1" thickBot="1">
      <c r="A53" s="338"/>
      <c r="B53" s="320"/>
      <c r="C53" s="36" t="s">
        <v>58</v>
      </c>
      <c r="D53" s="66">
        <v>36.299</v>
      </c>
      <c r="E53" s="318"/>
      <c r="F53" s="316"/>
      <c r="G53" s="314"/>
      <c r="H53" s="41" t="s">
        <v>56</v>
      </c>
      <c r="I53" s="31"/>
      <c r="J53" s="66"/>
      <c r="K53" s="67"/>
      <c r="L53" s="58">
        <f t="shared" si="1"/>
      </c>
      <c r="M53" s="366"/>
      <c r="N53" s="439"/>
      <c r="O53" s="386"/>
      <c r="P53" s="399"/>
      <c r="Q53" s="337"/>
    </row>
    <row r="54" spans="1:17" ht="16.5" customHeight="1" thickBot="1">
      <c r="A54" s="321" t="s">
        <v>29</v>
      </c>
      <c r="B54" s="319" t="s">
        <v>4</v>
      </c>
      <c r="C54" s="37" t="s">
        <v>57</v>
      </c>
      <c r="D54" s="29">
        <v>16.485</v>
      </c>
      <c r="E54" s="317">
        <f>IF(D54="","",MAX(D54,D55))</f>
        <v>18.298</v>
      </c>
      <c r="F54" s="315">
        <f>_xlfn.IFERROR(IF(E54="","",RANK(E54,$E$32:$E$63,1)),"")</f>
        <v>1</v>
      </c>
      <c r="G54" s="313">
        <f>_xlfn.IFERROR(IF(E54="","",IF(E54="N",(MAX($F$32:$F$63)+1),F54)),"")</f>
        <v>1</v>
      </c>
      <c r="H54" s="42" t="s">
        <v>55</v>
      </c>
      <c r="I54" s="30">
        <v>72.03</v>
      </c>
      <c r="J54" s="29">
        <v>72</v>
      </c>
      <c r="K54" s="68"/>
      <c r="L54" s="57">
        <f t="shared" si="1"/>
        <v>72.03</v>
      </c>
      <c r="M54" s="365">
        <f>IF(L54="","",MIN(L55,L54))</f>
        <v>68.21</v>
      </c>
      <c r="N54" s="384">
        <f>IF(M54="","",RANK(M54,$M$32:$M$63,1))</f>
        <v>9</v>
      </c>
      <c r="O54" s="386">
        <f>IF(N54="","",SUM(N54,G54))</f>
        <v>10</v>
      </c>
      <c r="P54" s="363">
        <f>IF(O54="","",RANK(O54,$O$32:$O$63,1))</f>
        <v>3</v>
      </c>
      <c r="Q54" s="333">
        <f>IF(P54="","",VLOOKUP(P54,'Bodové hodnocení'!$A$1:$B$36,2,FALSE))</f>
        <v>14</v>
      </c>
    </row>
    <row r="55" spans="1:17" ht="16.5" customHeight="1" thickBot="1">
      <c r="A55" s="322"/>
      <c r="B55" s="320"/>
      <c r="C55" s="35" t="s">
        <v>58</v>
      </c>
      <c r="D55" s="66">
        <v>18.298</v>
      </c>
      <c r="E55" s="318"/>
      <c r="F55" s="316"/>
      <c r="G55" s="314"/>
      <c r="H55" s="40" t="s">
        <v>56</v>
      </c>
      <c r="I55" s="31">
        <v>68.21</v>
      </c>
      <c r="J55" s="62">
        <v>68.1</v>
      </c>
      <c r="K55" s="63"/>
      <c r="L55" s="58">
        <f t="shared" si="1"/>
        <v>68.21</v>
      </c>
      <c r="M55" s="366"/>
      <c r="N55" s="439"/>
      <c r="O55" s="386"/>
      <c r="P55" s="399"/>
      <c r="Q55" s="337"/>
    </row>
    <row r="56" spans="1:17" ht="16.5" customHeight="1" thickBot="1">
      <c r="A56" s="321" t="s">
        <v>30</v>
      </c>
      <c r="B56" s="319" t="s">
        <v>99</v>
      </c>
      <c r="C56" s="34" t="s">
        <v>57</v>
      </c>
      <c r="D56" s="29">
        <v>22.292</v>
      </c>
      <c r="E56" s="317">
        <f>IF(D56="","",MAX(D56,D57))</f>
        <v>22.292</v>
      </c>
      <c r="F56" s="315">
        <f>_xlfn.IFERROR(IF(E56="","",RANK(E56,$E$32:$E$63,1)),"")</f>
        <v>5</v>
      </c>
      <c r="G56" s="313">
        <f>_xlfn.IFERROR(IF(E56="","",IF(E56="N",(MAX($F$32:$F$63)+1),F56)),"")</f>
        <v>5</v>
      </c>
      <c r="H56" s="39" t="s">
        <v>55</v>
      </c>
      <c r="I56" s="30">
        <v>75.63</v>
      </c>
      <c r="J56" s="64">
        <v>75.78</v>
      </c>
      <c r="K56" s="65"/>
      <c r="L56" s="57">
        <f t="shared" si="1"/>
        <v>75.78</v>
      </c>
      <c r="M56" s="365">
        <f>IF(L56="","",MIN(L57,L56))</f>
        <v>75.78</v>
      </c>
      <c r="N56" s="384">
        <f>IF(M56="","",RANK(M56,$M$32:$M$63,1))</f>
        <v>11</v>
      </c>
      <c r="O56" s="386">
        <f>IF(N56="","",SUM(N56,G56))</f>
        <v>16</v>
      </c>
      <c r="P56" s="363">
        <v>8</v>
      </c>
      <c r="Q56" s="333">
        <f>IF(P56="","",VLOOKUP(P56,'Bodové hodnocení'!$A$1:$B$36,2,FALSE))</f>
        <v>9</v>
      </c>
    </row>
    <row r="57" spans="1:17" ht="16.5" customHeight="1" thickBot="1">
      <c r="A57" s="338"/>
      <c r="B57" s="320"/>
      <c r="C57" s="36" t="s">
        <v>58</v>
      </c>
      <c r="D57" s="66">
        <v>22.274</v>
      </c>
      <c r="E57" s="318"/>
      <c r="F57" s="316"/>
      <c r="G57" s="314"/>
      <c r="H57" s="41" t="s">
        <v>56</v>
      </c>
      <c r="I57" s="31"/>
      <c r="J57" s="66"/>
      <c r="K57" s="67"/>
      <c r="L57" s="58">
        <f t="shared" si="1"/>
      </c>
      <c r="M57" s="366"/>
      <c r="N57" s="439"/>
      <c r="O57" s="386"/>
      <c r="P57" s="399"/>
      <c r="Q57" s="337"/>
    </row>
    <row r="58" spans="1:17" ht="16.5" thickBot="1">
      <c r="A58" s="321" t="s">
        <v>44</v>
      </c>
      <c r="B58" s="319" t="s">
        <v>14</v>
      </c>
      <c r="C58" s="34" t="s">
        <v>57</v>
      </c>
      <c r="D58" s="29">
        <v>42.838</v>
      </c>
      <c r="E58" s="317">
        <f>IF(D58="","",MAX(D58,D59))</f>
        <v>42.838</v>
      </c>
      <c r="F58" s="315">
        <f>_xlfn.IFERROR(IF(E58="","",RANK(E58,$E$32:$E$63,1)),"")</f>
        <v>14</v>
      </c>
      <c r="G58" s="313">
        <f>_xlfn.IFERROR(IF(E58="","",IF(E58="N",(MAX($F$32:$F$63)+1),F58)),"")</f>
        <v>14</v>
      </c>
      <c r="H58" s="39" t="s">
        <v>55</v>
      </c>
      <c r="I58" s="30">
        <v>65.28</v>
      </c>
      <c r="J58" s="64">
        <v>65.06</v>
      </c>
      <c r="K58" s="65"/>
      <c r="L58" s="57">
        <f t="shared" si="1"/>
        <v>65.28</v>
      </c>
      <c r="M58" s="365">
        <f>IF(L58="","",MIN(L59,L58))</f>
        <v>65.28</v>
      </c>
      <c r="N58" s="384">
        <f>IF(M58="","",RANK(M58,$M$32:$M$63,1))</f>
        <v>6</v>
      </c>
      <c r="O58" s="386">
        <f>IF(N58="","",SUM(N58,G58))</f>
        <v>20</v>
      </c>
      <c r="P58" s="363">
        <f>IF(O58="","",RANK(O58,$O$32:$O$63,1))</f>
        <v>12</v>
      </c>
      <c r="Q58" s="333">
        <f>IF(P58="","",VLOOKUP(P58,'Bodové hodnocení'!$A$1:$B$36,2,FALSE))</f>
        <v>5</v>
      </c>
    </row>
    <row r="59" spans="1:17" ht="16.5" thickBot="1">
      <c r="A59" s="322"/>
      <c r="B59" s="320"/>
      <c r="C59" s="36" t="s">
        <v>58</v>
      </c>
      <c r="D59" s="66">
        <v>42.311</v>
      </c>
      <c r="E59" s="318"/>
      <c r="F59" s="316"/>
      <c r="G59" s="314"/>
      <c r="H59" s="41" t="s">
        <v>56</v>
      </c>
      <c r="I59" s="31"/>
      <c r="J59" s="66"/>
      <c r="K59" s="67"/>
      <c r="L59" s="58">
        <f t="shared" si="1"/>
      </c>
      <c r="M59" s="366"/>
      <c r="N59" s="439"/>
      <c r="O59" s="386"/>
      <c r="P59" s="399"/>
      <c r="Q59" s="337"/>
    </row>
    <row r="60" spans="1:17" ht="16.5" thickBot="1">
      <c r="A60" s="321" t="s">
        <v>53</v>
      </c>
      <c r="B60" s="319" t="s">
        <v>8</v>
      </c>
      <c r="C60" s="37" t="s">
        <v>57</v>
      </c>
      <c r="D60" s="29">
        <v>64.989</v>
      </c>
      <c r="E60" s="317">
        <f>IF(D60="","",MAX(D60,D61))</f>
        <v>64.989</v>
      </c>
      <c r="F60" s="315">
        <f>_xlfn.IFERROR(IF(E60="","",RANK(E60,$E$32:$E$63,1)),"")</f>
        <v>15</v>
      </c>
      <c r="G60" s="313">
        <f>_xlfn.IFERROR(IF(E60="","",IF(E60="N",(MAX($F$32:$F$63)+1),F60)),"")</f>
        <v>15</v>
      </c>
      <c r="H60" s="42" t="s">
        <v>55</v>
      </c>
      <c r="I60" s="30">
        <v>90.35</v>
      </c>
      <c r="J60" s="29">
        <v>90.57</v>
      </c>
      <c r="K60" s="68"/>
      <c r="L60" s="57">
        <f t="shared" si="1"/>
        <v>90.57</v>
      </c>
      <c r="M60" s="365">
        <f>IF(L60="","",MIN(L61,L60))</f>
        <v>90.57</v>
      </c>
      <c r="N60" s="384">
        <f>IF(M60="","",RANK(M60,$M$32:$M$63,1))</f>
        <v>16</v>
      </c>
      <c r="O60" s="386">
        <f>IF(N60="","",SUM(N60,G60))</f>
        <v>31</v>
      </c>
      <c r="P60" s="363">
        <f>IF(O60="","",RANK(O60,$O$32:$O$63,1))</f>
        <v>15</v>
      </c>
      <c r="Q60" s="333">
        <f>IF(P60="","",VLOOKUP(P60,'Bodové hodnocení'!$A$1:$B$36,2,FALSE))</f>
        <v>2</v>
      </c>
    </row>
    <row r="61" spans="1:17" ht="16.5" thickBot="1">
      <c r="A61" s="338"/>
      <c r="B61" s="320"/>
      <c r="C61" s="35" t="s">
        <v>58</v>
      </c>
      <c r="D61" s="66">
        <v>61.428</v>
      </c>
      <c r="E61" s="318"/>
      <c r="F61" s="316"/>
      <c r="G61" s="314"/>
      <c r="H61" s="40" t="s">
        <v>56</v>
      </c>
      <c r="I61" s="31"/>
      <c r="J61" s="62"/>
      <c r="K61" s="63"/>
      <c r="L61" s="58">
        <f t="shared" si="1"/>
      </c>
      <c r="M61" s="366"/>
      <c r="N61" s="439"/>
      <c r="O61" s="386"/>
      <c r="P61" s="399"/>
      <c r="Q61" s="337"/>
    </row>
    <row r="62" spans="1:17" ht="16.5" thickBot="1">
      <c r="A62" s="321" t="s">
        <v>60</v>
      </c>
      <c r="B62" s="319" t="s">
        <v>12</v>
      </c>
      <c r="C62" s="34" t="s">
        <v>57</v>
      </c>
      <c r="D62" s="64">
        <v>23.02</v>
      </c>
      <c r="E62" s="317">
        <f>IF(D62="","",MAX(D62,D63))</f>
        <v>23.02</v>
      </c>
      <c r="F62" s="315">
        <f>_xlfn.IFERROR(IF(E62="","",RANK(E62,$E$32:$E$63,1)),"")</f>
        <v>7</v>
      </c>
      <c r="G62" s="313">
        <f>_xlfn.IFERROR(IF(E62="","",IF(E62="N",(MAX($F$32:$F$63)+1),F62)),"")</f>
        <v>7</v>
      </c>
      <c r="H62" s="39" t="s">
        <v>55</v>
      </c>
      <c r="I62" s="30">
        <v>66.65</v>
      </c>
      <c r="J62" s="64">
        <v>66.53</v>
      </c>
      <c r="K62" s="65"/>
      <c r="L62" s="57">
        <f t="shared" si="1"/>
        <v>66.65</v>
      </c>
      <c r="M62" s="365">
        <f>IF(L62="","",MIN(L63,L62))</f>
        <v>66.65</v>
      </c>
      <c r="N62" s="384">
        <f>IF(M62="","",RANK(M62,$M$32:$M$63,1))</f>
        <v>8</v>
      </c>
      <c r="O62" s="386">
        <f>IF(N62="","",SUM(N62,G62))</f>
        <v>15</v>
      </c>
      <c r="P62" s="363">
        <f>IF(O62="","",RANK(O62,$O$32:$O$63,1))</f>
        <v>6</v>
      </c>
      <c r="Q62" s="333">
        <f>IF(P62="","",VLOOKUP(P62,'Bodové hodnocení'!$A$1:$B$36,2,FALSE))</f>
        <v>11</v>
      </c>
    </row>
    <row r="63" spans="1:17" ht="16.5" thickBot="1">
      <c r="A63" s="339"/>
      <c r="B63" s="406"/>
      <c r="C63" s="38" t="s">
        <v>58</v>
      </c>
      <c r="D63" s="69">
        <v>22.745</v>
      </c>
      <c r="E63" s="440"/>
      <c r="F63" s="408"/>
      <c r="G63" s="409"/>
      <c r="H63" s="43" t="s">
        <v>56</v>
      </c>
      <c r="I63" s="33"/>
      <c r="J63" s="69"/>
      <c r="K63" s="70"/>
      <c r="L63" s="59">
        <f t="shared" si="1"/>
      </c>
      <c r="M63" s="441"/>
      <c r="N63" s="438"/>
      <c r="O63" s="400"/>
      <c r="P63" s="401"/>
      <c r="Q63" s="334"/>
    </row>
    <row r="64" ht="15.75" thickTop="1"/>
  </sheetData>
  <sheetProtection formatCells="0" formatColumns="0" formatRows="0" insertColumns="0" insertRows="0" insertHyperlinks="0" deleteColumns="0" deleteRows="0" sort="0" autoFilter="0" pivotTables="0"/>
  <mergeCells count="294">
    <mergeCell ref="A1:Q1"/>
    <mergeCell ref="A2:B2"/>
    <mergeCell ref="C2:F2"/>
    <mergeCell ref="H2:N2"/>
    <mergeCell ref="O2:O3"/>
    <mergeCell ref="P2:P3"/>
    <mergeCell ref="Q2:Q3"/>
    <mergeCell ref="A6:A7"/>
    <mergeCell ref="B6:B7"/>
    <mergeCell ref="E6:E7"/>
    <mergeCell ref="F6:F7"/>
    <mergeCell ref="G6:G7"/>
    <mergeCell ref="A4:A5"/>
    <mergeCell ref="B4:B5"/>
    <mergeCell ref="E4:E5"/>
    <mergeCell ref="F4:F5"/>
    <mergeCell ref="G4:G5"/>
    <mergeCell ref="M6:M7"/>
    <mergeCell ref="N6:N7"/>
    <mergeCell ref="O6:O7"/>
    <mergeCell ref="P6:P7"/>
    <mergeCell ref="Q6:Q7"/>
    <mergeCell ref="M4:M5"/>
    <mergeCell ref="N4:N5"/>
    <mergeCell ref="O4:O5"/>
    <mergeCell ref="P4:P5"/>
    <mergeCell ref="Q4:Q5"/>
    <mergeCell ref="A10:A11"/>
    <mergeCell ref="B10:B11"/>
    <mergeCell ref="E10:E11"/>
    <mergeCell ref="F10:F11"/>
    <mergeCell ref="G10:G11"/>
    <mergeCell ref="A8:A9"/>
    <mergeCell ref="B8:B9"/>
    <mergeCell ref="E8:E9"/>
    <mergeCell ref="F8:F9"/>
    <mergeCell ref="G8:G9"/>
    <mergeCell ref="M10:M11"/>
    <mergeCell ref="N10:N11"/>
    <mergeCell ref="O10:O11"/>
    <mergeCell ref="P10:P11"/>
    <mergeCell ref="Q10:Q11"/>
    <mergeCell ref="M8:M9"/>
    <mergeCell ref="N8:N9"/>
    <mergeCell ref="O8:O9"/>
    <mergeCell ref="P8:P9"/>
    <mergeCell ref="Q8:Q9"/>
    <mergeCell ref="A14:A15"/>
    <mergeCell ref="B14:B15"/>
    <mergeCell ref="E14:E15"/>
    <mergeCell ref="F14:F15"/>
    <mergeCell ref="G14:G15"/>
    <mergeCell ref="A12:A13"/>
    <mergeCell ref="B12:B13"/>
    <mergeCell ref="E12:E13"/>
    <mergeCell ref="F12:F13"/>
    <mergeCell ref="G12:G13"/>
    <mergeCell ref="M14:M15"/>
    <mergeCell ref="N14:N15"/>
    <mergeCell ref="O14:O15"/>
    <mergeCell ref="P14:P15"/>
    <mergeCell ref="Q14:Q15"/>
    <mergeCell ref="M12:M13"/>
    <mergeCell ref="N12:N13"/>
    <mergeCell ref="O12:O13"/>
    <mergeCell ref="P12:P13"/>
    <mergeCell ref="Q12:Q13"/>
    <mergeCell ref="A18:A19"/>
    <mergeCell ref="B18:B19"/>
    <mergeCell ref="E18:E19"/>
    <mergeCell ref="F18:F19"/>
    <mergeCell ref="G18:G19"/>
    <mergeCell ref="A16:A17"/>
    <mergeCell ref="B16:B17"/>
    <mergeCell ref="E16:E17"/>
    <mergeCell ref="F16:F17"/>
    <mergeCell ref="G16:G17"/>
    <mergeCell ref="M18:M19"/>
    <mergeCell ref="N18:N19"/>
    <mergeCell ref="O18:O19"/>
    <mergeCell ref="P18:P19"/>
    <mergeCell ref="Q18:Q19"/>
    <mergeCell ref="M16:M17"/>
    <mergeCell ref="N16:N17"/>
    <mergeCell ref="O16:O17"/>
    <mergeCell ref="P16:P17"/>
    <mergeCell ref="Q16:Q17"/>
    <mergeCell ref="N22:N23"/>
    <mergeCell ref="O22:O23"/>
    <mergeCell ref="P22:P23"/>
    <mergeCell ref="Q22:Q23"/>
    <mergeCell ref="A20:A21"/>
    <mergeCell ref="B20:B21"/>
    <mergeCell ref="E20:E21"/>
    <mergeCell ref="F20:F21"/>
    <mergeCell ref="G20:G21"/>
    <mergeCell ref="E22:E23"/>
    <mergeCell ref="C30:F30"/>
    <mergeCell ref="H30:N30"/>
    <mergeCell ref="O30:O31"/>
    <mergeCell ref="P30:P31"/>
    <mergeCell ref="A29:Q29"/>
    <mergeCell ref="M20:M21"/>
    <mergeCell ref="N20:N21"/>
    <mergeCell ref="O20:O21"/>
    <mergeCell ref="P20:P21"/>
    <mergeCell ref="Q20:Q21"/>
    <mergeCell ref="Q30:Q31"/>
    <mergeCell ref="A32:A33"/>
    <mergeCell ref="B32:B33"/>
    <mergeCell ref="E32:E33"/>
    <mergeCell ref="F32:F33"/>
    <mergeCell ref="G32:G33"/>
    <mergeCell ref="M32:M33"/>
    <mergeCell ref="N32:N33"/>
    <mergeCell ref="O32:O33"/>
    <mergeCell ref="A30:B30"/>
    <mergeCell ref="P32:P33"/>
    <mergeCell ref="Q32:Q33"/>
    <mergeCell ref="A34:A35"/>
    <mergeCell ref="B34:B35"/>
    <mergeCell ref="E34:E35"/>
    <mergeCell ref="F34:F35"/>
    <mergeCell ref="G34:G35"/>
    <mergeCell ref="M34:M35"/>
    <mergeCell ref="N34:N35"/>
    <mergeCell ref="O34:O35"/>
    <mergeCell ref="P34:P35"/>
    <mergeCell ref="Q34:Q35"/>
    <mergeCell ref="A36:A37"/>
    <mergeCell ref="B36:B37"/>
    <mergeCell ref="E36:E37"/>
    <mergeCell ref="F36:F37"/>
    <mergeCell ref="G36:G37"/>
    <mergeCell ref="M36:M37"/>
    <mergeCell ref="O36:O37"/>
    <mergeCell ref="Q36:Q37"/>
    <mergeCell ref="A38:A39"/>
    <mergeCell ref="B38:B39"/>
    <mergeCell ref="E38:E39"/>
    <mergeCell ref="F38:F39"/>
    <mergeCell ref="G38:G39"/>
    <mergeCell ref="A40:A41"/>
    <mergeCell ref="B40:B41"/>
    <mergeCell ref="E40:E41"/>
    <mergeCell ref="F40:F41"/>
    <mergeCell ref="G40:G41"/>
    <mergeCell ref="N36:N37"/>
    <mergeCell ref="M40:M41"/>
    <mergeCell ref="N40:N41"/>
    <mergeCell ref="O40:O41"/>
    <mergeCell ref="P40:P41"/>
    <mergeCell ref="Q40:Q41"/>
    <mergeCell ref="M38:M39"/>
    <mergeCell ref="N38:N39"/>
    <mergeCell ref="O38:O39"/>
    <mergeCell ref="P38:P39"/>
    <mergeCell ref="Q38:Q39"/>
    <mergeCell ref="A44:A45"/>
    <mergeCell ref="B44:B45"/>
    <mergeCell ref="E44:E45"/>
    <mergeCell ref="F44:F45"/>
    <mergeCell ref="G44:G45"/>
    <mergeCell ref="A42:A43"/>
    <mergeCell ref="B42:B43"/>
    <mergeCell ref="E42:E43"/>
    <mergeCell ref="F42:F43"/>
    <mergeCell ref="G42:G43"/>
    <mergeCell ref="M44:M45"/>
    <mergeCell ref="N44:N45"/>
    <mergeCell ref="O44:O45"/>
    <mergeCell ref="P44:P45"/>
    <mergeCell ref="Q44:Q45"/>
    <mergeCell ref="M42:M43"/>
    <mergeCell ref="N42:N43"/>
    <mergeCell ref="O42:O43"/>
    <mergeCell ref="P42:P43"/>
    <mergeCell ref="Q42:Q43"/>
    <mergeCell ref="A48:A49"/>
    <mergeCell ref="B48:B49"/>
    <mergeCell ref="E48:E49"/>
    <mergeCell ref="F48:F49"/>
    <mergeCell ref="G48:G49"/>
    <mergeCell ref="A46:A47"/>
    <mergeCell ref="B46:B47"/>
    <mergeCell ref="E46:E47"/>
    <mergeCell ref="F46:F47"/>
    <mergeCell ref="G46:G47"/>
    <mergeCell ref="M48:M49"/>
    <mergeCell ref="N48:N49"/>
    <mergeCell ref="O48:O49"/>
    <mergeCell ref="P48:P49"/>
    <mergeCell ref="Q48:Q49"/>
    <mergeCell ref="M46:M47"/>
    <mergeCell ref="N46:N47"/>
    <mergeCell ref="O46:O47"/>
    <mergeCell ref="P46:P47"/>
    <mergeCell ref="Q46:Q47"/>
    <mergeCell ref="A52:A53"/>
    <mergeCell ref="B52:B53"/>
    <mergeCell ref="E52:E53"/>
    <mergeCell ref="F52:F53"/>
    <mergeCell ref="G52:G53"/>
    <mergeCell ref="A50:A51"/>
    <mergeCell ref="B50:B51"/>
    <mergeCell ref="E50:E51"/>
    <mergeCell ref="F50:F51"/>
    <mergeCell ref="G50:G51"/>
    <mergeCell ref="M52:M53"/>
    <mergeCell ref="N52:N53"/>
    <mergeCell ref="O52:O53"/>
    <mergeCell ref="P52:P53"/>
    <mergeCell ref="Q52:Q53"/>
    <mergeCell ref="M50:M51"/>
    <mergeCell ref="N50:N51"/>
    <mergeCell ref="O50:O51"/>
    <mergeCell ref="P50:P51"/>
    <mergeCell ref="Q50:Q51"/>
    <mergeCell ref="G56:G57"/>
    <mergeCell ref="A54:A55"/>
    <mergeCell ref="B54:B55"/>
    <mergeCell ref="E54:E55"/>
    <mergeCell ref="F54:F55"/>
    <mergeCell ref="G54:G55"/>
    <mergeCell ref="O56:O57"/>
    <mergeCell ref="P56:P57"/>
    <mergeCell ref="Q56:Q57"/>
    <mergeCell ref="M54:M55"/>
    <mergeCell ref="N54:N55"/>
    <mergeCell ref="O54:O55"/>
    <mergeCell ref="P54:P55"/>
    <mergeCell ref="Q54:Q55"/>
    <mergeCell ref="A24:A25"/>
    <mergeCell ref="B24:B25"/>
    <mergeCell ref="A26:A27"/>
    <mergeCell ref="B26:B27"/>
    <mergeCell ref="N24:N25"/>
    <mergeCell ref="M56:M57"/>
    <mergeCell ref="N56:N57"/>
    <mergeCell ref="A56:A57"/>
    <mergeCell ref="B56:B57"/>
    <mergeCell ref="E56:E57"/>
    <mergeCell ref="F56:F57"/>
    <mergeCell ref="F22:F23"/>
    <mergeCell ref="G22:G23"/>
    <mergeCell ref="M22:M23"/>
    <mergeCell ref="A22:A23"/>
    <mergeCell ref="B22:B23"/>
    <mergeCell ref="Q26:Q27"/>
    <mergeCell ref="E24:E25"/>
    <mergeCell ref="F24:F25"/>
    <mergeCell ref="G24:G25"/>
    <mergeCell ref="M24:M25"/>
    <mergeCell ref="O24:O25"/>
    <mergeCell ref="P36:P37"/>
    <mergeCell ref="P24:P25"/>
    <mergeCell ref="Q24:Q25"/>
    <mergeCell ref="E26:E27"/>
    <mergeCell ref="F26:F27"/>
    <mergeCell ref="G26:G27"/>
    <mergeCell ref="M26:M27"/>
    <mergeCell ref="N26:N27"/>
    <mergeCell ref="O26:O27"/>
    <mergeCell ref="P26:P27"/>
    <mergeCell ref="A58:A59"/>
    <mergeCell ref="B58:B59"/>
    <mergeCell ref="E58:E59"/>
    <mergeCell ref="F58:F59"/>
    <mergeCell ref="G58:G59"/>
    <mergeCell ref="M58:M59"/>
    <mergeCell ref="N58:N59"/>
    <mergeCell ref="O58:O59"/>
    <mergeCell ref="P58:P59"/>
    <mergeCell ref="Q58:Q59"/>
    <mergeCell ref="A60:A61"/>
    <mergeCell ref="B60:B61"/>
    <mergeCell ref="E60:E61"/>
    <mergeCell ref="F60:F61"/>
    <mergeCell ref="G60:G61"/>
    <mergeCell ref="M60:M61"/>
    <mergeCell ref="Q60:Q61"/>
    <mergeCell ref="A62:A63"/>
    <mergeCell ref="B62:B63"/>
    <mergeCell ref="E62:E63"/>
    <mergeCell ref="F62:F63"/>
    <mergeCell ref="G62:G63"/>
    <mergeCell ref="M62:M63"/>
    <mergeCell ref="Q62:Q63"/>
    <mergeCell ref="O62:O63"/>
    <mergeCell ref="P62:P63"/>
    <mergeCell ref="N60:N61"/>
    <mergeCell ref="O60:O61"/>
    <mergeCell ref="N62:N63"/>
    <mergeCell ref="P60:P61"/>
  </mergeCells>
  <conditionalFormatting sqref="A28:Q28">
    <cfRule type="expression" priority="262" dxfId="0" stopIfTrue="1">
      <formula>MOD(ROW(A39)-ROW($A$4)+$Z$1,$AA$1+$Z$1)&lt;$AA$1</formula>
    </cfRule>
  </conditionalFormatting>
  <conditionalFormatting sqref="A4:Q27">
    <cfRule type="expression" priority="326" dxfId="0" stopIfTrue="1">
      <formula>MOD(ROW(A22)-ROW($A$4)+$Z$1,$AA$1+$Z$1)&lt;$AA$1</formula>
    </cfRule>
  </conditionalFormatting>
  <conditionalFormatting sqref="A32:Q63">
    <cfRule type="expression" priority="330" dxfId="0" stopIfTrue="1">
      <formula>MOD(ROW(A60)-ROW($A$32)+$Z$1,$AA$1+$Z$1)&lt;$AA$1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70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28" max="16" man="1"/>
  </rowBreaks>
  <ignoredErrors>
    <ignoredError sqref="E5:E7 E32:E41 E9:E27 E43:E63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A1">
      <selection activeCell="B8" sqref="B8:B9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1.421875" style="0" customWidth="1"/>
    <col min="6" max="6" width="5.57421875" style="27" hidden="1" customWidth="1"/>
    <col min="7" max="7" width="11.421875" style="0" customWidth="1"/>
    <col min="8" max="12" width="10.00390625" style="20" customWidth="1"/>
    <col min="13" max="13" width="12.421875" style="20" customWidth="1"/>
    <col min="14" max="14" width="13.28125" style="0" customWidth="1"/>
    <col min="15" max="15" width="12.421875" style="0" customWidth="1"/>
    <col min="16" max="16" width="12.71093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360" t="s">
        <v>91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2"/>
      <c r="Z1" s="44">
        <v>2</v>
      </c>
      <c r="AA1" s="44">
        <v>2</v>
      </c>
    </row>
    <row r="2" spans="1:17" s="44" customFormat="1" ht="22.5" customHeight="1" thickBot="1" thickTop="1">
      <c r="A2" s="353" t="s">
        <v>59</v>
      </c>
      <c r="B2" s="354"/>
      <c r="C2" s="355" t="s">
        <v>31</v>
      </c>
      <c r="D2" s="356"/>
      <c r="E2" s="356"/>
      <c r="F2" s="356"/>
      <c r="G2" s="45"/>
      <c r="H2" s="357" t="s">
        <v>67</v>
      </c>
      <c r="I2" s="357"/>
      <c r="J2" s="357"/>
      <c r="K2" s="357"/>
      <c r="L2" s="357"/>
      <c r="M2" s="357"/>
      <c r="N2" s="357"/>
      <c r="O2" s="371" t="s">
        <v>32</v>
      </c>
      <c r="P2" s="373" t="s">
        <v>70</v>
      </c>
      <c r="Q2" s="375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 t="s">
        <v>36</v>
      </c>
      <c r="G3" s="77" t="s">
        <v>36</v>
      </c>
      <c r="H3" s="75"/>
      <c r="I3" s="78" t="s">
        <v>37</v>
      </c>
      <c r="J3" s="78" t="s">
        <v>38</v>
      </c>
      <c r="K3" s="78" t="s">
        <v>39</v>
      </c>
      <c r="L3" s="78" t="s">
        <v>42</v>
      </c>
      <c r="M3" s="78" t="s">
        <v>35</v>
      </c>
      <c r="N3" s="79" t="s">
        <v>36</v>
      </c>
      <c r="O3" s="372"/>
      <c r="P3" s="374"/>
      <c r="Q3" s="376"/>
    </row>
    <row r="4" spans="1:17" ht="15.75">
      <c r="A4" s="414" t="s">
        <v>16</v>
      </c>
      <c r="B4" s="483" t="s">
        <v>4</v>
      </c>
      <c r="C4" s="34" t="s">
        <v>57</v>
      </c>
      <c r="D4" s="64">
        <v>25.246</v>
      </c>
      <c r="E4" s="342">
        <f>IF(D4="","",MAX(D4,D5))</f>
        <v>25.246</v>
      </c>
      <c r="F4" s="344">
        <f>_xlfn.IFERROR(IF(E4="","",RANK(E4,$E$4:$E$25,1)),"")</f>
        <v>3</v>
      </c>
      <c r="G4" s="346">
        <f>_xlfn.IFERROR(IF(E4="","",IF(E4="N",(MAX($F$4:$F$25)+1),F4)),"")</f>
        <v>3</v>
      </c>
      <c r="H4" s="39" t="s">
        <v>55</v>
      </c>
      <c r="I4" s="30">
        <v>84.28</v>
      </c>
      <c r="J4" s="64">
        <v>83.93</v>
      </c>
      <c r="K4" s="65"/>
      <c r="L4" s="21">
        <f>IF(I4="","",MAX(I4,J4)+K4)</f>
        <v>84.28</v>
      </c>
      <c r="M4" s="323">
        <f>IF(L4="","",MIN(L5,L4))</f>
        <v>84.28</v>
      </c>
      <c r="N4" s="464">
        <f>IF(M4="","",RANK(M4,$M$4:$M$25,1))</f>
        <v>4</v>
      </c>
      <c r="O4" s="466">
        <f>IF(N4="","",SUM(N4,G4))</f>
        <v>7</v>
      </c>
      <c r="P4" s="468">
        <f>IF(O4="","",RANK(O4,$O$4:$O$25,1))</f>
        <v>2</v>
      </c>
      <c r="Q4" s="461">
        <f>IF(P4="","",VLOOKUP(P4,'Bodové hodnocení'!$A$1:$B$36,2,FALSE))</f>
        <v>15</v>
      </c>
    </row>
    <row r="5" spans="1:17" ht="16.5" thickBot="1">
      <c r="A5" s="424"/>
      <c r="B5" s="484"/>
      <c r="C5" s="36" t="s">
        <v>58</v>
      </c>
      <c r="D5" s="60">
        <v>24.503</v>
      </c>
      <c r="E5" s="349"/>
      <c r="F5" s="350"/>
      <c r="G5" s="351"/>
      <c r="H5" s="41" t="s">
        <v>56</v>
      </c>
      <c r="I5" s="130">
        <v>152.84</v>
      </c>
      <c r="J5" s="66">
        <v>152.86</v>
      </c>
      <c r="K5" s="67">
        <v>30</v>
      </c>
      <c r="L5" s="23">
        <f aca="true" t="shared" si="0" ref="L5:L25">IF(I5="","",MAX(I5,J5)+K5)</f>
        <v>182.86</v>
      </c>
      <c r="M5" s="352"/>
      <c r="N5" s="470"/>
      <c r="O5" s="471"/>
      <c r="P5" s="472"/>
      <c r="Q5" s="463"/>
    </row>
    <row r="6" spans="1:17" ht="15.75" customHeight="1">
      <c r="A6" s="414" t="s">
        <v>18</v>
      </c>
      <c r="B6" s="416" t="s">
        <v>6</v>
      </c>
      <c r="C6" s="34" t="s">
        <v>57</v>
      </c>
      <c r="D6" s="64">
        <v>25.492</v>
      </c>
      <c r="E6" s="342">
        <f>IF(D6="","",MAX(D6,D7))</f>
        <v>25.492</v>
      </c>
      <c r="F6" s="344">
        <f>_xlfn.IFERROR(IF(E6="","",RANK(E6,$E$4:$E$25,1)),"")</f>
        <v>4</v>
      </c>
      <c r="G6" s="346">
        <f>_xlfn.IFERROR(IF(E6="","",IF(E6="N",(MAX($F$4:$F$25)+1),F6)),"")</f>
        <v>4</v>
      </c>
      <c r="H6" s="39" t="s">
        <v>55</v>
      </c>
      <c r="I6" s="30">
        <v>88.12</v>
      </c>
      <c r="J6" s="64">
        <v>88.99</v>
      </c>
      <c r="K6" s="65"/>
      <c r="L6" s="21">
        <f t="shared" si="0"/>
        <v>88.99</v>
      </c>
      <c r="M6" s="323">
        <f>IF(L6="","",MIN(L7,L6))</f>
        <v>88.99</v>
      </c>
      <c r="N6" s="464">
        <f>IF(M6="","",RANK(M6,$M$4:$M$25,1))</f>
        <v>5</v>
      </c>
      <c r="O6" s="466">
        <f>IF(N6="","",SUM(N6,G6))</f>
        <v>9</v>
      </c>
      <c r="P6" s="468">
        <f>IF(O6="","",RANK(O6,$O$4:$O$25,1))</f>
        <v>3</v>
      </c>
      <c r="Q6" s="461">
        <f>IF(P6="","",VLOOKUP(P6,'Bodové hodnocení'!$A$1:$B$36,2,FALSE))</f>
        <v>14</v>
      </c>
    </row>
    <row r="7" spans="1:25" ht="15.75" customHeight="1" thickBot="1">
      <c r="A7" s="477"/>
      <c r="B7" s="478"/>
      <c r="C7" s="35" t="s">
        <v>58</v>
      </c>
      <c r="D7" s="60">
        <v>22.406</v>
      </c>
      <c r="E7" s="479"/>
      <c r="F7" s="480"/>
      <c r="G7" s="481"/>
      <c r="H7" s="40" t="s">
        <v>56</v>
      </c>
      <c r="I7" s="130"/>
      <c r="J7" s="62"/>
      <c r="K7" s="63"/>
      <c r="L7" s="22">
        <f t="shared" si="0"/>
      </c>
      <c r="M7" s="482"/>
      <c r="N7" s="473"/>
      <c r="O7" s="474"/>
      <c r="P7" s="475"/>
      <c r="Q7" s="476"/>
      <c r="Y7" s="28"/>
    </row>
    <row r="8" spans="1:25" ht="15.75" customHeight="1">
      <c r="A8" s="414" t="s">
        <v>19</v>
      </c>
      <c r="B8" s="416" t="s">
        <v>94</v>
      </c>
      <c r="C8" s="34" t="s">
        <v>57</v>
      </c>
      <c r="D8" s="64" t="s">
        <v>93</v>
      </c>
      <c r="E8" s="342" t="s">
        <v>93</v>
      </c>
      <c r="F8" s="344">
        <f>_xlfn.IFERROR(IF(E8="","",RANK(E8,$E$4:$E$25,1)),"")</f>
      </c>
      <c r="G8" s="346">
        <f>_xlfn.IFERROR(IF(E8="","",IF(E8="N",(MAX($F$4:$F$25)+1),F8)),"")</f>
        <v>10</v>
      </c>
      <c r="H8" s="39" t="s">
        <v>55</v>
      </c>
      <c r="I8" s="30">
        <v>70</v>
      </c>
      <c r="J8" s="64">
        <v>70.09</v>
      </c>
      <c r="K8" s="65"/>
      <c r="L8" s="21">
        <f t="shared" si="0"/>
        <v>70.09</v>
      </c>
      <c r="M8" s="323">
        <f>IF(L8="","",MIN(L9,L8))</f>
        <v>70.09</v>
      </c>
      <c r="N8" s="464">
        <f>IF(M8="","",RANK(M8,$M$4:$M$25,1))</f>
        <v>1</v>
      </c>
      <c r="O8" s="466">
        <f>IF(N8="","",SUM(N8,G8))</f>
        <v>11</v>
      </c>
      <c r="P8" s="468">
        <f>IF(O8="","",RANK(O8,$O$4:$O$25,1))</f>
        <v>4</v>
      </c>
      <c r="Q8" s="461">
        <f>IF(P8="","",VLOOKUP(P8,'Bodové hodnocení'!$A$1:$B$36,2,FALSE))</f>
        <v>13</v>
      </c>
      <c r="Y8" s="28"/>
    </row>
    <row r="9" spans="1:25" ht="15.75" customHeight="1" thickBot="1">
      <c r="A9" s="424"/>
      <c r="B9" s="425"/>
      <c r="C9" s="36" t="s">
        <v>58</v>
      </c>
      <c r="D9" s="60" t="s">
        <v>93</v>
      </c>
      <c r="E9" s="349"/>
      <c r="F9" s="350"/>
      <c r="G9" s="351"/>
      <c r="H9" s="41" t="s">
        <v>56</v>
      </c>
      <c r="I9" s="130"/>
      <c r="J9" s="66"/>
      <c r="K9" s="67"/>
      <c r="L9" s="23">
        <f t="shared" si="0"/>
      </c>
      <c r="M9" s="352"/>
      <c r="N9" s="470"/>
      <c r="O9" s="471"/>
      <c r="P9" s="472"/>
      <c r="Q9" s="463"/>
      <c r="Y9" s="28"/>
    </row>
    <row r="10" spans="1:25" ht="15.75" customHeight="1" thickBot="1">
      <c r="A10" s="321" t="s">
        <v>20</v>
      </c>
      <c r="B10" s="319" t="s">
        <v>10</v>
      </c>
      <c r="C10" s="34" t="s">
        <v>57</v>
      </c>
      <c r="D10" s="30">
        <v>43.68</v>
      </c>
      <c r="E10" s="342">
        <f>IF(D10="","",MAX(D10,D11))</f>
        <v>43.68</v>
      </c>
      <c r="F10" s="344">
        <f>_xlfn.IFERROR(IF(E10="","",RANK(E10,$E$4:$E$25,1)),"")</f>
        <v>8</v>
      </c>
      <c r="G10" s="346">
        <f>_xlfn.IFERROR(IF(E10="","",IF(E10="N",(MAX($F$4:$F$25)+1),F10)),"")</f>
        <v>8</v>
      </c>
      <c r="H10" s="39" t="s">
        <v>55</v>
      </c>
      <c r="I10" s="30">
        <v>98.9</v>
      </c>
      <c r="J10" s="64">
        <v>98.87</v>
      </c>
      <c r="K10" s="65"/>
      <c r="L10" s="21">
        <f t="shared" si="0"/>
        <v>98.9</v>
      </c>
      <c r="M10" s="365">
        <f>IF(L10="","",MIN(L11,L10))</f>
        <v>98.9</v>
      </c>
      <c r="N10" s="384">
        <f>IF(M10="","",RANK(M10,$M$4:$M$25,1))</f>
        <v>9</v>
      </c>
      <c r="O10" s="386">
        <f>IF(N10="","",SUM(N10,G10))</f>
        <v>17</v>
      </c>
      <c r="P10" s="363">
        <f>IF(O10="","",RANK(O10,$O$4:$O$25,1))</f>
        <v>10</v>
      </c>
      <c r="Q10" s="333">
        <f>IF(P10="","",VLOOKUP(P10,'Bodové hodnocení'!$A$1:$B$36,2,FALSE))</f>
        <v>7</v>
      </c>
      <c r="Y10" s="28"/>
    </row>
    <row r="11" spans="1:25" ht="15.75" customHeight="1" thickBot="1">
      <c r="A11" s="322"/>
      <c r="B11" s="320"/>
      <c r="C11" s="36" t="s">
        <v>58</v>
      </c>
      <c r="D11" s="31">
        <v>40.722</v>
      </c>
      <c r="E11" s="349"/>
      <c r="F11" s="350"/>
      <c r="G11" s="351"/>
      <c r="H11" s="41" t="s">
        <v>56</v>
      </c>
      <c r="I11" s="31"/>
      <c r="J11" s="66"/>
      <c r="K11" s="67"/>
      <c r="L11" s="23">
        <f t="shared" si="0"/>
      </c>
      <c r="M11" s="367"/>
      <c r="N11" s="385"/>
      <c r="O11" s="386"/>
      <c r="P11" s="364"/>
      <c r="Q11" s="391"/>
      <c r="Y11" s="28"/>
    </row>
    <row r="12" spans="1:25" ht="15.75" customHeight="1">
      <c r="A12" s="414" t="s">
        <v>21</v>
      </c>
      <c r="B12" s="416" t="s">
        <v>14</v>
      </c>
      <c r="C12" s="34" t="s">
        <v>57</v>
      </c>
      <c r="D12" s="64">
        <v>28.538</v>
      </c>
      <c r="E12" s="342">
        <f>IF(D12="","",MAX(D12,D13))</f>
        <v>28.538</v>
      </c>
      <c r="F12" s="344">
        <f>_xlfn.IFERROR(IF(E12="","",RANK(E12,$E$4:$E$25,1)),"")</f>
        <v>6</v>
      </c>
      <c r="G12" s="346">
        <f>_xlfn.IFERROR(IF(E12="","",IF(E12="N",(MAX($F$4:$F$25)+1),F12)),"")</f>
        <v>6</v>
      </c>
      <c r="H12" s="39" t="s">
        <v>55</v>
      </c>
      <c r="I12" s="30">
        <v>91.31</v>
      </c>
      <c r="J12" s="64">
        <v>91.43</v>
      </c>
      <c r="K12" s="65"/>
      <c r="L12" s="21">
        <f t="shared" si="0"/>
        <v>91.43</v>
      </c>
      <c r="M12" s="323">
        <f>IF(L12="","",MIN(L13,L12))</f>
        <v>91.43</v>
      </c>
      <c r="N12" s="464">
        <f>IF(M12="","",RANK(M12,$M$4:$M$25,1))</f>
        <v>6</v>
      </c>
      <c r="O12" s="466">
        <f>IF(N12="","",SUM(N12,G12))</f>
        <v>12</v>
      </c>
      <c r="P12" s="468">
        <v>7</v>
      </c>
      <c r="Q12" s="461">
        <f>IF(P12="","",VLOOKUP(P12,'Bodové hodnocení'!$A$1:$B$36,2,FALSE))</f>
        <v>10</v>
      </c>
      <c r="Y12" s="28"/>
    </row>
    <row r="13" spans="1:25" ht="15.75" customHeight="1" thickBot="1">
      <c r="A13" s="424"/>
      <c r="B13" s="425"/>
      <c r="C13" s="36" t="s">
        <v>58</v>
      </c>
      <c r="D13" s="60">
        <v>21.836</v>
      </c>
      <c r="E13" s="349"/>
      <c r="F13" s="350"/>
      <c r="G13" s="351"/>
      <c r="H13" s="41" t="s">
        <v>56</v>
      </c>
      <c r="I13" s="130">
        <v>109.09</v>
      </c>
      <c r="J13" s="66">
        <v>109.19</v>
      </c>
      <c r="K13" s="67"/>
      <c r="L13" s="23">
        <f t="shared" si="0"/>
        <v>109.19</v>
      </c>
      <c r="M13" s="352"/>
      <c r="N13" s="470"/>
      <c r="O13" s="471"/>
      <c r="P13" s="472"/>
      <c r="Q13" s="463"/>
      <c r="Y13" s="28"/>
    </row>
    <row r="14" spans="1:25" ht="15.75" customHeight="1">
      <c r="A14" s="414" t="s">
        <v>22</v>
      </c>
      <c r="B14" s="416" t="s">
        <v>95</v>
      </c>
      <c r="C14" s="34" t="s">
        <v>57</v>
      </c>
      <c r="D14" s="64">
        <v>24.684</v>
      </c>
      <c r="E14" s="342" t="s">
        <v>93</v>
      </c>
      <c r="F14" s="344">
        <f>_xlfn.IFERROR(IF(E14="","",RANK(E14,$E$4:$E$25,1)),"")</f>
      </c>
      <c r="G14" s="346">
        <f>_xlfn.IFERROR(IF(E14="","",IF(E14="N",(MAX($F$4:$F$25)+1),F14)),"")</f>
        <v>10</v>
      </c>
      <c r="H14" s="39" t="s">
        <v>55</v>
      </c>
      <c r="I14" s="30">
        <v>83.5</v>
      </c>
      <c r="J14" s="64">
        <v>83.53</v>
      </c>
      <c r="K14" s="65"/>
      <c r="L14" s="21">
        <f t="shared" si="0"/>
        <v>83.53</v>
      </c>
      <c r="M14" s="323">
        <f>IF(L14="","",MIN(L15,L14))</f>
        <v>83.53</v>
      </c>
      <c r="N14" s="464">
        <f>IF(M14="","",RANK(M14,$M$4:$M$25,1))</f>
        <v>3</v>
      </c>
      <c r="O14" s="466">
        <f>IF(N14="","",SUM(N14,G14))</f>
        <v>13</v>
      </c>
      <c r="P14" s="468">
        <f>IF(O14="","",RANK(O14,$O$4:$O$25,1))</f>
        <v>8</v>
      </c>
      <c r="Q14" s="461">
        <f>IF(P14="","",VLOOKUP(P14,'Bodové hodnocení'!$A$1:$B$36,2,FALSE))</f>
        <v>9</v>
      </c>
      <c r="Y14" s="28"/>
    </row>
    <row r="15" spans="1:25" ht="15.75" customHeight="1" thickBot="1">
      <c r="A15" s="424"/>
      <c r="B15" s="425"/>
      <c r="C15" s="36" t="s">
        <v>58</v>
      </c>
      <c r="D15" s="60">
        <v>25.454</v>
      </c>
      <c r="E15" s="349"/>
      <c r="F15" s="350"/>
      <c r="G15" s="351"/>
      <c r="H15" s="41" t="s">
        <v>56</v>
      </c>
      <c r="I15" s="130"/>
      <c r="J15" s="66"/>
      <c r="K15" s="67"/>
      <c r="L15" s="23">
        <f t="shared" si="0"/>
      </c>
      <c r="M15" s="352"/>
      <c r="N15" s="470"/>
      <c r="O15" s="471"/>
      <c r="P15" s="472"/>
      <c r="Q15" s="463"/>
      <c r="Y15" s="28"/>
    </row>
    <row r="16" spans="1:25" ht="15.75" customHeight="1">
      <c r="A16" s="414" t="s">
        <v>23</v>
      </c>
      <c r="B16" s="416" t="s">
        <v>64</v>
      </c>
      <c r="C16" s="34" t="s">
        <v>57</v>
      </c>
      <c r="D16" s="64">
        <v>23.534</v>
      </c>
      <c r="E16" s="342">
        <f>IF(D16="","",MAX(D16,D17))</f>
        <v>23.534</v>
      </c>
      <c r="F16" s="344">
        <f>_xlfn.IFERROR(IF(E16="","",RANK(E16,$E$4:$E$25,1)),"")</f>
        <v>1</v>
      </c>
      <c r="G16" s="346">
        <f>_xlfn.IFERROR(IF(E16="","",IF(E16="N",(MAX($F$4:$F$25)+1),F16)),"")</f>
        <v>1</v>
      </c>
      <c r="H16" s="39" t="s">
        <v>55</v>
      </c>
      <c r="I16" s="30">
        <v>79.9</v>
      </c>
      <c r="J16" s="64">
        <v>79.9</v>
      </c>
      <c r="K16" s="65"/>
      <c r="L16" s="21">
        <f t="shared" si="0"/>
        <v>79.9</v>
      </c>
      <c r="M16" s="323">
        <f>IF(L16="","",MIN(L17,L16))</f>
        <v>79.9</v>
      </c>
      <c r="N16" s="464">
        <f>IF(M16="","",RANK(M16,$M$4:$M$25,1))</f>
        <v>2</v>
      </c>
      <c r="O16" s="466">
        <f>IF(N16="","",SUM(N16,G16))</f>
        <v>3</v>
      </c>
      <c r="P16" s="468">
        <f>IF(O16="","",RANK(O16,$O$4:$O$25,1))</f>
        <v>1</v>
      </c>
      <c r="Q16" s="461">
        <f>IF(P16="","",VLOOKUP(P16,'Bodové hodnocení'!$A$1:$B$36,2,FALSE))</f>
        <v>16</v>
      </c>
      <c r="Y16" s="28"/>
    </row>
    <row r="17" spans="1:25" ht="15.75" customHeight="1" thickBot="1">
      <c r="A17" s="424"/>
      <c r="B17" s="425"/>
      <c r="C17" s="36" t="s">
        <v>58</v>
      </c>
      <c r="D17" s="60">
        <v>21.7</v>
      </c>
      <c r="E17" s="349"/>
      <c r="F17" s="350"/>
      <c r="G17" s="351"/>
      <c r="H17" s="41" t="s">
        <v>56</v>
      </c>
      <c r="I17" s="130">
        <v>95.5</v>
      </c>
      <c r="J17" s="66">
        <v>95.42</v>
      </c>
      <c r="K17" s="67">
        <v>10</v>
      </c>
      <c r="L17" s="23">
        <f t="shared" si="0"/>
        <v>105.5</v>
      </c>
      <c r="M17" s="352"/>
      <c r="N17" s="470"/>
      <c r="O17" s="471"/>
      <c r="P17" s="472"/>
      <c r="Q17" s="463"/>
      <c r="Y17" s="28"/>
    </row>
    <row r="18" spans="1:25" ht="15.75" customHeight="1">
      <c r="A18" s="414" t="s">
        <v>25</v>
      </c>
      <c r="B18" s="416" t="s">
        <v>73</v>
      </c>
      <c r="C18" s="34" t="s">
        <v>57</v>
      </c>
      <c r="D18" s="64">
        <v>27.047</v>
      </c>
      <c r="E18" s="342">
        <f>IF(D18="","",MAX(D18,D19))</f>
        <v>27.047</v>
      </c>
      <c r="F18" s="344">
        <f>_xlfn.IFERROR(IF(E18="","",RANK(E18,$E$4:$E$25,1)),"")</f>
        <v>5</v>
      </c>
      <c r="G18" s="346">
        <f>_xlfn.IFERROR(IF(E18="","",IF(E18="N",(MAX($F$4:$F$25)+1),F18)),"")</f>
        <v>5</v>
      </c>
      <c r="H18" s="39" t="s">
        <v>55</v>
      </c>
      <c r="I18" s="30">
        <v>94.43</v>
      </c>
      <c r="J18" s="64">
        <v>94.28</v>
      </c>
      <c r="K18" s="65"/>
      <c r="L18" s="21">
        <f t="shared" si="0"/>
        <v>94.43</v>
      </c>
      <c r="M18" s="323">
        <f>IF(L18="","",MIN(L19,L18))</f>
        <v>94.43</v>
      </c>
      <c r="N18" s="464">
        <f>IF(M18="","",RANK(M18,$M$4:$M$25,1))</f>
        <v>7</v>
      </c>
      <c r="O18" s="466">
        <f>IF(N18="","",SUM(N18,G18))</f>
        <v>12</v>
      </c>
      <c r="P18" s="468">
        <v>6</v>
      </c>
      <c r="Q18" s="461">
        <f>IF(P18="","",VLOOKUP(P18,'Bodové hodnocení'!$A$1:$B$36,2,FALSE))</f>
        <v>11</v>
      </c>
      <c r="Y18" s="28"/>
    </row>
    <row r="19" spans="1:25" ht="15.75" customHeight="1" thickBot="1">
      <c r="A19" s="424"/>
      <c r="B19" s="425"/>
      <c r="C19" s="36" t="s">
        <v>58</v>
      </c>
      <c r="D19" s="60">
        <v>25.65</v>
      </c>
      <c r="E19" s="349"/>
      <c r="F19" s="350"/>
      <c r="G19" s="351"/>
      <c r="H19" s="41" t="s">
        <v>56</v>
      </c>
      <c r="I19" s="130"/>
      <c r="J19" s="66"/>
      <c r="K19" s="67"/>
      <c r="L19" s="23">
        <f t="shared" si="0"/>
      </c>
      <c r="M19" s="352"/>
      <c r="N19" s="470"/>
      <c r="O19" s="471"/>
      <c r="P19" s="472"/>
      <c r="Q19" s="463"/>
      <c r="Y19" s="28"/>
    </row>
    <row r="20" spans="1:25" ht="15.75" customHeight="1">
      <c r="A20" s="414" t="s">
        <v>26</v>
      </c>
      <c r="B20" s="416" t="s">
        <v>5</v>
      </c>
      <c r="C20" s="34" t="s">
        <v>57</v>
      </c>
      <c r="D20" s="64">
        <v>33.148</v>
      </c>
      <c r="E20" s="342">
        <f>IF(D20="","",MAX(D20,D21))</f>
        <v>67.743</v>
      </c>
      <c r="F20" s="344">
        <f>_xlfn.IFERROR(IF(E20="","",RANK(E20,$E$4:$E$25,1)),"")</f>
        <v>9</v>
      </c>
      <c r="G20" s="346">
        <f>_xlfn.IFERROR(IF(E20="","",IF(E20="N",(MAX($F$4:$F$25)+1),F20)),"")</f>
        <v>9</v>
      </c>
      <c r="H20" s="39" t="s">
        <v>55</v>
      </c>
      <c r="I20" s="30">
        <v>99.99</v>
      </c>
      <c r="J20" s="64">
        <v>100.06</v>
      </c>
      <c r="K20" s="65">
        <v>10</v>
      </c>
      <c r="L20" s="21">
        <f t="shared" si="0"/>
        <v>110.06</v>
      </c>
      <c r="M20" s="323">
        <f>IF(L20="","",MIN(L21,L20))</f>
        <v>110.06</v>
      </c>
      <c r="N20" s="464">
        <f>IF(M20="","",RANK(M20,$M$4:$M$25,1))</f>
        <v>11</v>
      </c>
      <c r="O20" s="466">
        <f>IF(N20="","",SUM(N20,G20))</f>
        <v>20</v>
      </c>
      <c r="P20" s="468">
        <f>IF(O20="","",RANK(O20,$O$4:$O$25,1))</f>
        <v>11</v>
      </c>
      <c r="Q20" s="461">
        <f>IF(P20="","",VLOOKUP(P20,'Bodové hodnocení'!$A$1:$B$36,2,FALSE))</f>
        <v>6</v>
      </c>
      <c r="Y20" s="28"/>
    </row>
    <row r="21" spans="1:25" ht="15.75" customHeight="1" thickBot="1">
      <c r="A21" s="424"/>
      <c r="B21" s="425"/>
      <c r="C21" s="36" t="s">
        <v>58</v>
      </c>
      <c r="D21" s="60">
        <v>67.743</v>
      </c>
      <c r="E21" s="349"/>
      <c r="F21" s="350"/>
      <c r="G21" s="351"/>
      <c r="H21" s="41" t="s">
        <v>56</v>
      </c>
      <c r="I21" s="130">
        <v>131.62</v>
      </c>
      <c r="J21" s="66">
        <v>131.56</v>
      </c>
      <c r="K21" s="67">
        <v>10</v>
      </c>
      <c r="L21" s="23">
        <f t="shared" si="0"/>
        <v>141.62</v>
      </c>
      <c r="M21" s="352"/>
      <c r="N21" s="470"/>
      <c r="O21" s="471"/>
      <c r="P21" s="472"/>
      <c r="Q21" s="463"/>
      <c r="Y21" s="28"/>
    </row>
    <row r="22" spans="1:25" ht="15.75" customHeight="1">
      <c r="A22" s="414" t="s">
        <v>27</v>
      </c>
      <c r="B22" s="416" t="s">
        <v>65</v>
      </c>
      <c r="C22" s="34" t="s">
        <v>57</v>
      </c>
      <c r="D22" s="64">
        <v>23.742</v>
      </c>
      <c r="E22" s="342">
        <f>IF(D22="","",MAX(D22,D23))</f>
        <v>23.742</v>
      </c>
      <c r="F22" s="344">
        <f>_xlfn.IFERROR(IF(E22="","",RANK(E22,$E$4:$E$25,1)),"")</f>
        <v>2</v>
      </c>
      <c r="G22" s="346">
        <f>_xlfn.IFERROR(IF(E22="","",IF(E22="N",(MAX($F$4:$F$25)+1),F22)),"")</f>
        <v>2</v>
      </c>
      <c r="H22" s="39" t="s">
        <v>55</v>
      </c>
      <c r="I22" s="30">
        <v>101.59</v>
      </c>
      <c r="J22" s="64">
        <v>101.65</v>
      </c>
      <c r="K22" s="65"/>
      <c r="L22" s="21">
        <f t="shared" si="0"/>
        <v>101.65</v>
      </c>
      <c r="M22" s="323">
        <f>IF(L22="","",MIN(L23,L22))</f>
        <v>101.65</v>
      </c>
      <c r="N22" s="464">
        <f>IF(M22="","",RANK(M22,$M$4:$M$25,1))</f>
        <v>10</v>
      </c>
      <c r="O22" s="466">
        <f>IF(N22="","",SUM(N22,G22))</f>
        <v>12</v>
      </c>
      <c r="P22" s="468">
        <f>IF(O22="","",RANK(O22,$O$4:$O$25,1))</f>
        <v>5</v>
      </c>
      <c r="Q22" s="461">
        <f>IF(P22="","",VLOOKUP(P22,'Bodové hodnocení'!$A$1:$B$36,2,FALSE))</f>
        <v>12</v>
      </c>
      <c r="Y22" s="28"/>
    </row>
    <row r="23" spans="1:25" ht="15.75" customHeight="1" thickBot="1">
      <c r="A23" s="424"/>
      <c r="B23" s="425"/>
      <c r="C23" s="36" t="s">
        <v>58</v>
      </c>
      <c r="D23" s="60">
        <v>22.912</v>
      </c>
      <c r="E23" s="349"/>
      <c r="F23" s="350"/>
      <c r="G23" s="351"/>
      <c r="H23" s="41" t="s">
        <v>56</v>
      </c>
      <c r="I23" s="130">
        <v>107.96</v>
      </c>
      <c r="J23" s="66">
        <v>108.79</v>
      </c>
      <c r="K23" s="67">
        <v>20</v>
      </c>
      <c r="L23" s="23">
        <f t="shared" si="0"/>
        <v>128.79000000000002</v>
      </c>
      <c r="M23" s="352"/>
      <c r="N23" s="470"/>
      <c r="O23" s="471"/>
      <c r="P23" s="472"/>
      <c r="Q23" s="463"/>
      <c r="Y23" s="28"/>
    </row>
    <row r="24" spans="1:25" ht="15.75" customHeight="1">
      <c r="A24" s="414" t="s">
        <v>28</v>
      </c>
      <c r="B24" s="416" t="s">
        <v>12</v>
      </c>
      <c r="C24" s="34" t="s">
        <v>57</v>
      </c>
      <c r="D24" s="64">
        <v>37.12</v>
      </c>
      <c r="E24" s="342">
        <f>IF(D24="","",MAX(D24,D25))</f>
        <v>37.12</v>
      </c>
      <c r="F24" s="344">
        <f>_xlfn.IFERROR(IF(E24="","",RANK(E24,$E$4:$E$25,1)),"")</f>
        <v>7</v>
      </c>
      <c r="G24" s="346">
        <f>_xlfn.IFERROR(IF(E24="","",IF(E24="N",(MAX($F$4:$F$25)+1),F24)),"")</f>
        <v>7</v>
      </c>
      <c r="H24" s="39" t="s">
        <v>55</v>
      </c>
      <c r="I24" s="30">
        <v>98.15</v>
      </c>
      <c r="J24" s="64">
        <v>98.06</v>
      </c>
      <c r="K24" s="65"/>
      <c r="L24" s="21">
        <f t="shared" si="0"/>
        <v>98.15</v>
      </c>
      <c r="M24" s="323">
        <f>IF(L24="","",MIN(L25,L24))</f>
        <v>98.15</v>
      </c>
      <c r="N24" s="464">
        <f>IF(M24="","",RANK(M24,$M$4:$M$25,1))</f>
        <v>8</v>
      </c>
      <c r="O24" s="466">
        <f>IF(N24="","",SUM(N24,G24))</f>
        <v>15</v>
      </c>
      <c r="P24" s="468">
        <f>IF(O24="","",RANK(O24,$O$4:$O$25,1))</f>
        <v>9</v>
      </c>
      <c r="Q24" s="461">
        <f>IF(P24="","",VLOOKUP(P24,'Bodové hodnocení'!$A$1:$B$36,2,FALSE))</f>
        <v>8</v>
      </c>
      <c r="Y24" s="28"/>
    </row>
    <row r="25" spans="1:17" ht="15.75" customHeight="1" thickBot="1">
      <c r="A25" s="415"/>
      <c r="B25" s="417"/>
      <c r="C25" s="38" t="s">
        <v>58</v>
      </c>
      <c r="D25" s="69">
        <v>36.667</v>
      </c>
      <c r="E25" s="343"/>
      <c r="F25" s="345"/>
      <c r="G25" s="347"/>
      <c r="H25" s="43" t="s">
        <v>56</v>
      </c>
      <c r="I25" s="33"/>
      <c r="J25" s="69"/>
      <c r="K25" s="70"/>
      <c r="L25" s="25">
        <f t="shared" si="0"/>
      </c>
      <c r="M25" s="324"/>
      <c r="N25" s="465"/>
      <c r="O25" s="467"/>
      <c r="P25" s="469"/>
      <c r="Q25" s="462"/>
    </row>
    <row r="26" spans="1:17" ht="16.5" hidden="1" thickBot="1">
      <c r="A26" s="101"/>
      <c r="B26" s="101"/>
      <c r="C26" s="101"/>
      <c r="D26" s="29">
        <v>25.3</v>
      </c>
      <c r="E26" s="101"/>
      <c r="F26" s="102"/>
      <c r="G26" s="101"/>
      <c r="H26" s="100"/>
      <c r="I26" s="242">
        <v>25.3</v>
      </c>
      <c r="J26" s="100"/>
      <c r="K26" s="100"/>
      <c r="L26" s="100"/>
      <c r="M26" s="100"/>
      <c r="N26" s="101"/>
      <c r="O26" s="101"/>
      <c r="P26" s="101"/>
      <c r="Q26" s="101"/>
    </row>
    <row r="27" spans="1:17" ht="49.5" customHeight="1" thickBot="1" thickTop="1">
      <c r="A27" s="360" t="s">
        <v>91</v>
      </c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2"/>
    </row>
    <row r="28" spans="1:17" s="44" customFormat="1" ht="22.5" customHeight="1" thickBot="1" thickTop="1">
      <c r="A28" s="451" t="s">
        <v>63</v>
      </c>
      <c r="B28" s="452"/>
      <c r="C28" s="442" t="s">
        <v>31</v>
      </c>
      <c r="D28" s="443"/>
      <c r="E28" s="443"/>
      <c r="F28" s="443"/>
      <c r="G28" s="55"/>
      <c r="H28" s="444" t="s">
        <v>67</v>
      </c>
      <c r="I28" s="445"/>
      <c r="J28" s="445"/>
      <c r="K28" s="445"/>
      <c r="L28" s="445"/>
      <c r="M28" s="445"/>
      <c r="N28" s="446"/>
      <c r="O28" s="447" t="s">
        <v>32</v>
      </c>
      <c r="P28" s="448" t="s">
        <v>69</v>
      </c>
      <c r="Q28" s="450" t="s">
        <v>33</v>
      </c>
    </row>
    <row r="29" spans="1:17" s="56" customFormat="1" ht="36" customHeight="1" thickBot="1">
      <c r="A29" s="46" t="s">
        <v>34</v>
      </c>
      <c r="B29" s="47" t="s">
        <v>2</v>
      </c>
      <c r="C29" s="48"/>
      <c r="D29" s="49" t="s">
        <v>42</v>
      </c>
      <c r="E29" s="49" t="s">
        <v>35</v>
      </c>
      <c r="F29" s="50" t="s">
        <v>36</v>
      </c>
      <c r="G29" s="51" t="s">
        <v>36</v>
      </c>
      <c r="H29" s="49"/>
      <c r="I29" s="52" t="s">
        <v>37</v>
      </c>
      <c r="J29" s="52" t="s">
        <v>38</v>
      </c>
      <c r="K29" s="52" t="s">
        <v>39</v>
      </c>
      <c r="L29" s="52" t="s">
        <v>42</v>
      </c>
      <c r="M29" s="52" t="s">
        <v>35</v>
      </c>
      <c r="N29" s="53" t="s">
        <v>36</v>
      </c>
      <c r="O29" s="412"/>
      <c r="P29" s="449"/>
      <c r="Q29" s="413"/>
    </row>
    <row r="30" spans="1:17" ht="17.25" thickBot="1" thickTop="1">
      <c r="A30" s="321" t="s">
        <v>16</v>
      </c>
      <c r="B30" s="340" t="s">
        <v>7</v>
      </c>
      <c r="C30" s="26" t="s">
        <v>57</v>
      </c>
      <c r="D30" s="64">
        <v>20.26</v>
      </c>
      <c r="E30" s="457">
        <f>IF(D30="","",MAX(D30,D31))</f>
        <v>20.317</v>
      </c>
      <c r="F30" s="458">
        <f>_xlfn.IFERROR(IF(E30="","",RANK(E30,$E$30:$E$59,1)),"")</f>
        <v>6</v>
      </c>
      <c r="G30" s="459">
        <f>_xlfn.IFERROR(IF(E30="","",IF(E30="N",(MAX($F$30:$F$59)+1),F30)),"")</f>
        <v>6</v>
      </c>
      <c r="H30" s="34" t="s">
        <v>55</v>
      </c>
      <c r="I30" s="30">
        <v>59.78</v>
      </c>
      <c r="J30" s="64">
        <v>59.84</v>
      </c>
      <c r="K30" s="65"/>
      <c r="L30" s="57">
        <f>IF(I30="","",MAX(I30,J30)+K30)</f>
        <v>59.84</v>
      </c>
      <c r="M30" s="460">
        <f>IF(L30="","",MIN(L31,L30))</f>
        <v>59.84</v>
      </c>
      <c r="N30" s="456">
        <f>IF(M30="","",RANK(M30,$M$30:$M$59,1))</f>
        <v>3</v>
      </c>
      <c r="O30" s="386">
        <f>IF(N30="","",SUM(N30,G30))</f>
        <v>9</v>
      </c>
      <c r="P30" s="363">
        <f>IF(O30="","",RANK(O30,$O$30:$O$59,1))</f>
        <v>4</v>
      </c>
      <c r="Q30" s="333">
        <f>IF(P30="","",VLOOKUP(P30,'Bodové hodnocení'!$A$1:$B$36,2,FALSE))</f>
        <v>13</v>
      </c>
    </row>
    <row r="31" spans="1:17" ht="16.5" thickBot="1">
      <c r="A31" s="338"/>
      <c r="B31" s="348"/>
      <c r="C31" s="36" t="s">
        <v>58</v>
      </c>
      <c r="D31" s="66">
        <v>20.317</v>
      </c>
      <c r="E31" s="457"/>
      <c r="F31" s="458"/>
      <c r="G31" s="459"/>
      <c r="H31" s="36" t="s">
        <v>56</v>
      </c>
      <c r="I31" s="31">
        <v>71.46</v>
      </c>
      <c r="J31" s="66">
        <v>72.37</v>
      </c>
      <c r="K31" s="67"/>
      <c r="L31" s="58">
        <f aca="true" t="shared" si="1" ref="L31:L59">IF(I31="","",MAX(I31,J31)+K31)</f>
        <v>72.37</v>
      </c>
      <c r="M31" s="460"/>
      <c r="N31" s="456"/>
      <c r="O31" s="386"/>
      <c r="P31" s="399"/>
      <c r="Q31" s="337"/>
    </row>
    <row r="32" spans="1:17" ht="16.5" customHeight="1" thickBot="1">
      <c r="A32" s="321" t="s">
        <v>18</v>
      </c>
      <c r="B32" s="319" t="s">
        <v>6</v>
      </c>
      <c r="C32" s="34" t="s">
        <v>57</v>
      </c>
      <c r="D32" s="64">
        <v>18.187</v>
      </c>
      <c r="E32" s="457">
        <f>IF(D32="","",MAX(D32,D33))</f>
        <v>18.364</v>
      </c>
      <c r="F32" s="458">
        <f>_xlfn.IFERROR(IF(E32="","",RANK(E32,$E$30:$E$59,1)),"")</f>
        <v>3</v>
      </c>
      <c r="G32" s="459">
        <f>_xlfn.IFERROR(IF(E32="","",IF(E32="N",(MAX($F$30:$F$59)+1),F32)),"")</f>
        <v>3</v>
      </c>
      <c r="H32" s="34" t="s">
        <v>55</v>
      </c>
      <c r="I32" s="30">
        <v>57.81</v>
      </c>
      <c r="J32" s="64">
        <v>57.62</v>
      </c>
      <c r="K32" s="65"/>
      <c r="L32" s="57">
        <f t="shared" si="1"/>
        <v>57.81</v>
      </c>
      <c r="M32" s="460">
        <f>IF(L32="","",MIN(L33,L32))</f>
        <v>57.81</v>
      </c>
      <c r="N32" s="456">
        <f>IF(M32="","",RANK(M32,$M$30:$M$59,1))</f>
        <v>2</v>
      </c>
      <c r="O32" s="386">
        <f>IF(N32="","",SUM(N32,G32))</f>
        <v>5</v>
      </c>
      <c r="P32" s="363">
        <f>IF(O32="","",RANK(O32,$O$30:$O$59,1))</f>
        <v>2</v>
      </c>
      <c r="Q32" s="333">
        <f>IF(P32="","",VLOOKUP(P32,'Bodové hodnocení'!$A$1:$B$36,2,FALSE))</f>
        <v>15</v>
      </c>
    </row>
    <row r="33" spans="1:17" ht="16.5" customHeight="1" thickBot="1">
      <c r="A33" s="322"/>
      <c r="B33" s="320"/>
      <c r="C33" s="36" t="s">
        <v>58</v>
      </c>
      <c r="D33" s="66">
        <v>18.364</v>
      </c>
      <c r="E33" s="457"/>
      <c r="F33" s="458"/>
      <c r="G33" s="459"/>
      <c r="H33" s="36" t="s">
        <v>56</v>
      </c>
      <c r="I33" s="31"/>
      <c r="J33" s="66"/>
      <c r="K33" s="67"/>
      <c r="L33" s="58">
        <f t="shared" si="1"/>
      </c>
      <c r="M33" s="460"/>
      <c r="N33" s="456"/>
      <c r="O33" s="386"/>
      <c r="P33" s="399"/>
      <c r="Q33" s="337"/>
    </row>
    <row r="34" spans="1:17" ht="16.5" customHeight="1" thickBot="1">
      <c r="A34" s="321" t="s">
        <v>19</v>
      </c>
      <c r="B34" s="392" t="s">
        <v>4</v>
      </c>
      <c r="C34" s="34" t="s">
        <v>57</v>
      </c>
      <c r="D34" s="64">
        <v>16.142</v>
      </c>
      <c r="E34" s="317">
        <f>IF(D34="","",MAX(D34,D35))</f>
        <v>16.142</v>
      </c>
      <c r="F34" s="315">
        <f>_xlfn.IFERROR(IF(E34="","",RANK(E34,$E$30:$E$59,1)),"")</f>
        <v>1</v>
      </c>
      <c r="G34" s="313">
        <f>_xlfn.IFERROR(IF(E34="","",IF(E34="N",(MAX($F$30:$F$59)+1),F34)),"")</f>
        <v>1</v>
      </c>
      <c r="H34" s="39" t="s">
        <v>55</v>
      </c>
      <c r="I34" s="30">
        <v>63.75</v>
      </c>
      <c r="J34" s="64">
        <v>63.65</v>
      </c>
      <c r="K34" s="65"/>
      <c r="L34" s="57">
        <f t="shared" si="1"/>
        <v>63.75</v>
      </c>
      <c r="M34" s="365">
        <f>IF(L34="","",MIN(L35,L34))</f>
        <v>63.75</v>
      </c>
      <c r="N34" s="384">
        <f>IF(M34="","",RANK(M34,$M$30:$M$59,1))</f>
        <v>5</v>
      </c>
      <c r="O34" s="386">
        <f>IF(N34="","",SUM(N34,G34))</f>
        <v>6</v>
      </c>
      <c r="P34" s="363">
        <f>IF(O34="","",RANK(O34,$O$30:$O$59,1))</f>
        <v>3</v>
      </c>
      <c r="Q34" s="333">
        <f>IF(P34="","",VLOOKUP(P34,'Bodové hodnocení'!$A$1:$B$36,2,FALSE))</f>
        <v>14</v>
      </c>
    </row>
    <row r="35" spans="1:17" ht="16.5" customHeight="1" thickBot="1">
      <c r="A35" s="338"/>
      <c r="B35" s="320"/>
      <c r="C35" s="36" t="s">
        <v>58</v>
      </c>
      <c r="D35" s="66">
        <v>15.748</v>
      </c>
      <c r="E35" s="318"/>
      <c r="F35" s="316"/>
      <c r="G35" s="314"/>
      <c r="H35" s="41" t="s">
        <v>56</v>
      </c>
      <c r="I35" s="31">
        <v>68.06</v>
      </c>
      <c r="J35" s="66">
        <v>68.94</v>
      </c>
      <c r="K35" s="67"/>
      <c r="L35" s="58">
        <f t="shared" si="1"/>
        <v>68.94</v>
      </c>
      <c r="M35" s="366"/>
      <c r="N35" s="439"/>
      <c r="O35" s="386"/>
      <c r="P35" s="399"/>
      <c r="Q35" s="337"/>
    </row>
    <row r="36" spans="1:17" ht="16.5" customHeight="1" thickBot="1">
      <c r="A36" s="321" t="s">
        <v>20</v>
      </c>
      <c r="B36" s="319" t="s">
        <v>10</v>
      </c>
      <c r="C36" s="37" t="s">
        <v>57</v>
      </c>
      <c r="D36" s="64">
        <v>21.162</v>
      </c>
      <c r="E36" s="317">
        <f>IF(D36="","",MAX(D36,D37))</f>
        <v>22.345</v>
      </c>
      <c r="F36" s="315">
        <f>_xlfn.IFERROR(IF(E36="","",RANK(E36,$E$30:$E$59,1)),"")</f>
        <v>7</v>
      </c>
      <c r="G36" s="313">
        <f>_xlfn.IFERROR(IF(E36="","",IF(E36="N",(MAX($F$30:$F$59)+1),F36)),"")</f>
        <v>7</v>
      </c>
      <c r="H36" s="42" t="s">
        <v>55</v>
      </c>
      <c r="I36" s="30">
        <v>67.18</v>
      </c>
      <c r="J36" s="29">
        <v>67.34</v>
      </c>
      <c r="K36" s="68"/>
      <c r="L36" s="57">
        <f t="shared" si="1"/>
        <v>67.34</v>
      </c>
      <c r="M36" s="365">
        <f>IF(L36="","",MIN(L37,L36))</f>
        <v>67.34</v>
      </c>
      <c r="N36" s="384">
        <f>IF(M36="","",RANK(M36,$M$30:$M$59,1))</f>
        <v>8</v>
      </c>
      <c r="O36" s="386">
        <f>IF(N36="","",SUM(N36,G36))</f>
        <v>15</v>
      </c>
      <c r="P36" s="363">
        <v>7</v>
      </c>
      <c r="Q36" s="333">
        <f>IF(P36="","",VLOOKUP(P36,'Bodové hodnocení'!$A$1:$B$36,2,FALSE))</f>
        <v>10</v>
      </c>
    </row>
    <row r="37" spans="1:17" ht="16.5" customHeight="1" thickBot="1">
      <c r="A37" s="322"/>
      <c r="B37" s="320"/>
      <c r="C37" s="35" t="s">
        <v>58</v>
      </c>
      <c r="D37" s="66">
        <v>22.345</v>
      </c>
      <c r="E37" s="318"/>
      <c r="F37" s="316"/>
      <c r="G37" s="314"/>
      <c r="H37" s="40" t="s">
        <v>56</v>
      </c>
      <c r="I37" s="31"/>
      <c r="J37" s="62"/>
      <c r="K37" s="63"/>
      <c r="L37" s="58">
        <f t="shared" si="1"/>
      </c>
      <c r="M37" s="366"/>
      <c r="N37" s="439"/>
      <c r="O37" s="386"/>
      <c r="P37" s="399"/>
      <c r="Q37" s="337"/>
    </row>
    <row r="38" spans="1:17" ht="16.5" customHeight="1" thickBot="1">
      <c r="A38" s="321" t="s">
        <v>21</v>
      </c>
      <c r="B38" s="319" t="s">
        <v>8</v>
      </c>
      <c r="C38" s="34" t="s">
        <v>57</v>
      </c>
      <c r="D38" s="64">
        <v>48.229</v>
      </c>
      <c r="E38" s="317" t="s">
        <v>93</v>
      </c>
      <c r="F38" s="315">
        <f>_xlfn.IFERROR(IF(E38="","",RANK(E38,$E$30:$E$59,1)),"")</f>
      </c>
      <c r="G38" s="313">
        <f>_xlfn.IFERROR(IF(E38="","",IF(E38="N",(MAX($F$30:$F$59)+1),F38)),"")</f>
        <v>13</v>
      </c>
      <c r="H38" s="39" t="s">
        <v>55</v>
      </c>
      <c r="I38" s="30">
        <v>89.46</v>
      </c>
      <c r="J38" s="64">
        <v>89.4</v>
      </c>
      <c r="K38" s="65">
        <v>20</v>
      </c>
      <c r="L38" s="57">
        <f t="shared" si="1"/>
        <v>109.46</v>
      </c>
      <c r="M38" s="365">
        <f>IF(L38="","",MIN(L39,L38))</f>
        <v>109.46</v>
      </c>
      <c r="N38" s="384">
        <f>IF(M38="","",RANK(M38,$M$30:$M$59,1))</f>
        <v>15</v>
      </c>
      <c r="O38" s="386">
        <f>IF(N38="","",SUM(N38,G38))</f>
        <v>28</v>
      </c>
      <c r="P38" s="363">
        <f>IF(O38="","",RANK(O38,$O$30:$O$59,1))</f>
        <v>15</v>
      </c>
      <c r="Q38" s="333">
        <f>IF(P38="","",VLOOKUP(P38,'Bodové hodnocení'!$A$1:$B$36,2,FALSE))</f>
        <v>2</v>
      </c>
    </row>
    <row r="39" spans="1:17" ht="16.5" customHeight="1" thickBot="1">
      <c r="A39" s="338"/>
      <c r="B39" s="320"/>
      <c r="C39" s="36" t="s">
        <v>58</v>
      </c>
      <c r="D39" s="66">
        <v>50.236</v>
      </c>
      <c r="E39" s="318"/>
      <c r="F39" s="316"/>
      <c r="G39" s="314"/>
      <c r="H39" s="41" t="s">
        <v>56</v>
      </c>
      <c r="I39" s="31"/>
      <c r="J39" s="66"/>
      <c r="K39" s="67"/>
      <c r="L39" s="58">
        <f t="shared" si="1"/>
      </c>
      <c r="M39" s="366"/>
      <c r="N39" s="439"/>
      <c r="O39" s="386"/>
      <c r="P39" s="399"/>
      <c r="Q39" s="337"/>
    </row>
    <row r="40" spans="1:17" ht="16.5" customHeight="1" thickBot="1">
      <c r="A40" s="321" t="s">
        <v>22</v>
      </c>
      <c r="B40" s="319" t="s">
        <v>97</v>
      </c>
      <c r="C40" s="37" t="s">
        <v>57</v>
      </c>
      <c r="D40" s="64">
        <v>18.796</v>
      </c>
      <c r="E40" s="317">
        <f>IF(D40="","",MAX(D40,D41))</f>
        <v>18.796</v>
      </c>
      <c r="F40" s="315">
        <f>_xlfn.IFERROR(IF(E40="","",RANK(E40,$E$30:$E$59,1)),"")</f>
        <v>4</v>
      </c>
      <c r="G40" s="313">
        <f>_xlfn.IFERROR(IF(E40="","",IF(E40="N",(MAX($F$30:$F$59)+1),F40)),"")</f>
        <v>4</v>
      </c>
      <c r="H40" s="42" t="s">
        <v>55</v>
      </c>
      <c r="I40" s="30">
        <v>64.34</v>
      </c>
      <c r="J40" s="29">
        <v>64.31</v>
      </c>
      <c r="K40" s="68">
        <v>10</v>
      </c>
      <c r="L40" s="57">
        <f t="shared" si="1"/>
        <v>74.34</v>
      </c>
      <c r="M40" s="365">
        <f>IF(L40="","",MIN(L41,L40))</f>
        <v>74.34</v>
      </c>
      <c r="N40" s="384">
        <f>IF(M40="","",RANK(M40,$M$30:$M$59,1))</f>
        <v>11</v>
      </c>
      <c r="O40" s="386">
        <f>IF(N40="","",SUM(N40,G40))</f>
        <v>15</v>
      </c>
      <c r="P40" s="363">
        <f>IF(O40="","",RANK(O40,$O$30:$O$59,1))</f>
        <v>6</v>
      </c>
      <c r="Q40" s="333">
        <f>IF(P40="","",VLOOKUP(P40,'Bodové hodnocení'!$A$1:$B$36,2,FALSE))</f>
        <v>11</v>
      </c>
    </row>
    <row r="41" spans="1:17" ht="16.5" customHeight="1" thickBot="1">
      <c r="A41" s="322"/>
      <c r="B41" s="320"/>
      <c r="C41" s="35" t="s">
        <v>58</v>
      </c>
      <c r="D41" s="66">
        <v>17.335</v>
      </c>
      <c r="E41" s="318"/>
      <c r="F41" s="316"/>
      <c r="G41" s="314"/>
      <c r="H41" s="40" t="s">
        <v>56</v>
      </c>
      <c r="I41" s="31"/>
      <c r="J41" s="62"/>
      <c r="K41" s="63"/>
      <c r="L41" s="58">
        <f t="shared" si="1"/>
      </c>
      <c r="M41" s="366"/>
      <c r="N41" s="439"/>
      <c r="O41" s="386"/>
      <c r="P41" s="399"/>
      <c r="Q41" s="337"/>
    </row>
    <row r="42" spans="1:17" ht="16.5" customHeight="1" thickBot="1">
      <c r="A42" s="321" t="s">
        <v>23</v>
      </c>
      <c r="B42" s="319" t="s">
        <v>14</v>
      </c>
      <c r="C42" s="34" t="s">
        <v>57</v>
      </c>
      <c r="D42" s="64">
        <v>41.765</v>
      </c>
      <c r="E42" s="317">
        <f>IF(D42="","",MAX(D42,D43))</f>
        <v>41.765</v>
      </c>
      <c r="F42" s="315">
        <f>_xlfn.IFERROR(IF(E42="","",RANK(E42,$E$30:$E$59,1)),"")</f>
        <v>12</v>
      </c>
      <c r="G42" s="313">
        <f>_xlfn.IFERROR(IF(E42="","",IF(E42="N",(MAX($F$30:$F$59)+1),F42)),"")</f>
        <v>12</v>
      </c>
      <c r="H42" s="39" t="s">
        <v>55</v>
      </c>
      <c r="I42" s="30">
        <v>67.84</v>
      </c>
      <c r="J42" s="64">
        <v>67.5</v>
      </c>
      <c r="K42" s="65"/>
      <c r="L42" s="57">
        <f t="shared" si="1"/>
        <v>67.84</v>
      </c>
      <c r="M42" s="365">
        <f>IF(L42="","",MIN(L43,L42))</f>
        <v>67.84</v>
      </c>
      <c r="N42" s="384">
        <f>IF(M42="","",RANK(M42,$M$30:$M$59,1))</f>
        <v>9</v>
      </c>
      <c r="O42" s="386">
        <f>IF(N42="","",SUM(N42,G42))</f>
        <v>21</v>
      </c>
      <c r="P42" s="363">
        <f>IF(O42="","",RANK(O42,$O$30:$O$59,1))</f>
        <v>11</v>
      </c>
      <c r="Q42" s="333">
        <f>IF(P42="","",VLOOKUP(P42,'Bodové hodnocení'!$A$1:$B$36,2,FALSE))</f>
        <v>6</v>
      </c>
    </row>
    <row r="43" spans="1:17" ht="16.5" customHeight="1" thickBot="1">
      <c r="A43" s="338"/>
      <c r="B43" s="320"/>
      <c r="C43" s="36" t="s">
        <v>58</v>
      </c>
      <c r="D43" s="66">
        <v>39.022</v>
      </c>
      <c r="E43" s="318"/>
      <c r="F43" s="316"/>
      <c r="G43" s="314"/>
      <c r="H43" s="41" t="s">
        <v>56</v>
      </c>
      <c r="I43" s="31">
        <v>103.9</v>
      </c>
      <c r="J43" s="66">
        <v>103.84</v>
      </c>
      <c r="K43" s="67"/>
      <c r="L43" s="58">
        <f t="shared" si="1"/>
        <v>103.9</v>
      </c>
      <c r="M43" s="366"/>
      <c r="N43" s="439"/>
      <c r="O43" s="386"/>
      <c r="P43" s="399"/>
      <c r="Q43" s="337"/>
    </row>
    <row r="44" spans="1:17" ht="16.5" customHeight="1" thickBot="1">
      <c r="A44" s="321" t="s">
        <v>25</v>
      </c>
      <c r="B44" s="319" t="s">
        <v>17</v>
      </c>
      <c r="C44" s="37" t="s">
        <v>57</v>
      </c>
      <c r="D44" s="64">
        <v>19.38</v>
      </c>
      <c r="E44" s="317">
        <f>IF(D44="","",MAX(D44,D45))</f>
        <v>19.38</v>
      </c>
      <c r="F44" s="315">
        <f>_xlfn.IFERROR(IF(E44="","",RANK(E44,$E$30:$E$59,1)),"")</f>
        <v>5</v>
      </c>
      <c r="G44" s="313">
        <f>_xlfn.IFERROR(IF(E44="","",IF(E44="N",(MAX($F$30:$F$59)+1),F44)),"")</f>
        <v>5</v>
      </c>
      <c r="H44" s="42" t="s">
        <v>55</v>
      </c>
      <c r="I44" s="30">
        <v>65.4</v>
      </c>
      <c r="J44" s="29">
        <v>66.14</v>
      </c>
      <c r="K44" s="68"/>
      <c r="L44" s="57">
        <f t="shared" si="1"/>
        <v>66.14</v>
      </c>
      <c r="M44" s="365">
        <f>IF(L44="","",MIN(L45,L44))</f>
        <v>66.14</v>
      </c>
      <c r="N44" s="384">
        <f>IF(M44="","",RANK(M44,$M$30:$M$59,1))</f>
        <v>7</v>
      </c>
      <c r="O44" s="386">
        <f>IF(N44="","",SUM(N44,G44))</f>
        <v>12</v>
      </c>
      <c r="P44" s="363">
        <f>IF(O44="","",RANK(O44,$O$30:$O$59,1))</f>
        <v>5</v>
      </c>
      <c r="Q44" s="333">
        <f>IF(P44="","",VLOOKUP(P44,'Bodové hodnocení'!$A$1:$B$36,2,FALSE))</f>
        <v>12</v>
      </c>
    </row>
    <row r="45" spans="1:17" ht="16.5" customHeight="1" thickBot="1">
      <c r="A45" s="322"/>
      <c r="B45" s="320"/>
      <c r="C45" s="35" t="s">
        <v>58</v>
      </c>
      <c r="D45" s="66">
        <v>17.848</v>
      </c>
      <c r="E45" s="318"/>
      <c r="F45" s="316"/>
      <c r="G45" s="314"/>
      <c r="H45" s="40" t="s">
        <v>56</v>
      </c>
      <c r="I45" s="31"/>
      <c r="J45" s="62"/>
      <c r="K45" s="63"/>
      <c r="L45" s="58">
        <f t="shared" si="1"/>
      </c>
      <c r="M45" s="366"/>
      <c r="N45" s="439"/>
      <c r="O45" s="386"/>
      <c r="P45" s="399"/>
      <c r="Q45" s="337"/>
    </row>
    <row r="46" spans="1:17" ht="16.5" customHeight="1" thickBot="1">
      <c r="A46" s="321" t="s">
        <v>26</v>
      </c>
      <c r="B46" s="319" t="s">
        <v>98</v>
      </c>
      <c r="C46" s="34" t="s">
        <v>57</v>
      </c>
      <c r="D46" s="64" t="s">
        <v>93</v>
      </c>
      <c r="E46" s="317" t="s">
        <v>93</v>
      </c>
      <c r="F46" s="315">
        <f>_xlfn.IFERROR(IF(E46="","",RANK(E46,$E$30:$E$59,1)),"")</f>
      </c>
      <c r="G46" s="313">
        <f>_xlfn.IFERROR(IF(E46="","",IF(E46="N",(MAX($F$30:$F$59)+1),F46)),"")</f>
        <v>13</v>
      </c>
      <c r="H46" s="39" t="s">
        <v>55</v>
      </c>
      <c r="I46" s="30">
        <v>85.88</v>
      </c>
      <c r="J46" s="64">
        <v>86.06</v>
      </c>
      <c r="K46" s="65"/>
      <c r="L46" s="57">
        <f t="shared" si="1"/>
        <v>86.06</v>
      </c>
      <c r="M46" s="365">
        <f>IF(L46="","",MIN(L47,L46))</f>
        <v>86.06</v>
      </c>
      <c r="N46" s="384">
        <f>IF(M46="","",RANK(M46,$M$30:$M$59,1))</f>
        <v>12</v>
      </c>
      <c r="O46" s="386">
        <f>IF(N46="","",SUM(N46,G46))</f>
        <v>25</v>
      </c>
      <c r="P46" s="363">
        <f>IF(O46="","",RANK(O46,$O$30:$O$59,1))</f>
        <v>14</v>
      </c>
      <c r="Q46" s="333">
        <f>IF(P46="","",VLOOKUP(P46,'Bodové hodnocení'!$A$1:$B$36,2,FALSE))</f>
        <v>3</v>
      </c>
    </row>
    <row r="47" spans="1:17" ht="16.5" customHeight="1" thickBot="1">
      <c r="A47" s="338"/>
      <c r="B47" s="320"/>
      <c r="C47" s="36" t="s">
        <v>58</v>
      </c>
      <c r="D47" s="66" t="s">
        <v>93</v>
      </c>
      <c r="E47" s="318"/>
      <c r="F47" s="316"/>
      <c r="G47" s="314"/>
      <c r="H47" s="41" t="s">
        <v>56</v>
      </c>
      <c r="I47" s="31"/>
      <c r="J47" s="66"/>
      <c r="K47" s="67"/>
      <c r="L47" s="58">
        <f t="shared" si="1"/>
      </c>
      <c r="M47" s="366"/>
      <c r="N47" s="439"/>
      <c r="O47" s="386"/>
      <c r="P47" s="399"/>
      <c r="Q47" s="337"/>
    </row>
    <row r="48" spans="1:17" ht="16.5" customHeight="1" thickBot="1">
      <c r="A48" s="321" t="s">
        <v>27</v>
      </c>
      <c r="B48" s="319" t="s">
        <v>5</v>
      </c>
      <c r="C48" s="37" t="s">
        <v>57</v>
      </c>
      <c r="D48" s="64">
        <v>24.99</v>
      </c>
      <c r="E48" s="317">
        <f>IF(D48="","",MAX(D48,D49))</f>
        <v>26.724</v>
      </c>
      <c r="F48" s="315">
        <f>_xlfn.IFERROR(IF(E48="","",RANK(E48,$E$30:$E$59,1)),"")</f>
        <v>9</v>
      </c>
      <c r="G48" s="313">
        <f>_xlfn.IFERROR(IF(E48="","",IF(E48="N",(MAX($F$30:$F$59)+1),F48)),"")</f>
        <v>9</v>
      </c>
      <c r="H48" s="42" t="s">
        <v>55</v>
      </c>
      <c r="I48" s="30">
        <v>77.96</v>
      </c>
      <c r="J48" s="29">
        <v>77.93</v>
      </c>
      <c r="K48" s="68">
        <v>10</v>
      </c>
      <c r="L48" s="57">
        <f t="shared" si="1"/>
        <v>87.96</v>
      </c>
      <c r="M48" s="365">
        <f>IF(L48="","",MIN(L49,L48))</f>
        <v>87.96</v>
      </c>
      <c r="N48" s="384">
        <f>IF(M48="","",RANK(M48,$M$30:$M$59,1))</f>
        <v>14</v>
      </c>
      <c r="O48" s="386">
        <f>IF(N48="","",SUM(N48,G48))</f>
        <v>23</v>
      </c>
      <c r="P48" s="363">
        <f>IF(O48="","",RANK(O48,$O$30:$O$59,1))</f>
        <v>12</v>
      </c>
      <c r="Q48" s="333">
        <f>IF(P48="","",VLOOKUP(P48,'Bodové hodnocení'!$A$1:$B$36,2,FALSE))</f>
        <v>5</v>
      </c>
    </row>
    <row r="49" spans="1:17" ht="16.5" customHeight="1" thickBot="1">
      <c r="A49" s="322"/>
      <c r="B49" s="320"/>
      <c r="C49" s="35" t="s">
        <v>58</v>
      </c>
      <c r="D49" s="66">
        <v>26.724</v>
      </c>
      <c r="E49" s="318"/>
      <c r="F49" s="316"/>
      <c r="G49" s="314"/>
      <c r="H49" s="40" t="s">
        <v>56</v>
      </c>
      <c r="I49" s="31"/>
      <c r="J49" s="62"/>
      <c r="K49" s="63"/>
      <c r="L49" s="58">
        <f t="shared" si="1"/>
      </c>
      <c r="M49" s="366"/>
      <c r="N49" s="439"/>
      <c r="O49" s="386"/>
      <c r="P49" s="399"/>
      <c r="Q49" s="337"/>
    </row>
    <row r="50" spans="1:17" ht="16.5" customHeight="1" thickBot="1">
      <c r="A50" s="321" t="s">
        <v>28</v>
      </c>
      <c r="B50" s="319" t="s">
        <v>13</v>
      </c>
      <c r="C50" s="34" t="s">
        <v>57</v>
      </c>
      <c r="D50" s="64">
        <v>22.39</v>
      </c>
      <c r="E50" s="317" t="s">
        <v>93</v>
      </c>
      <c r="F50" s="315">
        <f>_xlfn.IFERROR(IF(E50="","",RANK(E50,$E$30:$E$59,1)),"")</f>
      </c>
      <c r="G50" s="313">
        <f>_xlfn.IFERROR(IF(E50="","",IF(E50="N",(MAX($F$30:$F$59)+1),F50)),"")</f>
        <v>13</v>
      </c>
      <c r="H50" s="39" t="s">
        <v>55</v>
      </c>
      <c r="I50" s="30">
        <v>61.96</v>
      </c>
      <c r="J50" s="64">
        <v>61.96</v>
      </c>
      <c r="K50" s="65"/>
      <c r="L50" s="57">
        <f t="shared" si="1"/>
        <v>61.96</v>
      </c>
      <c r="M50" s="365">
        <f>IF(L50="","",MIN(L51,L50))</f>
        <v>61.96</v>
      </c>
      <c r="N50" s="384">
        <f>IF(M50="","",RANK(M50,$M$30:$M$59,1))</f>
        <v>4</v>
      </c>
      <c r="O50" s="386">
        <f>IF(N50="","",SUM(N50,G50))</f>
        <v>17</v>
      </c>
      <c r="P50" s="363">
        <f>IF(O50="","",RANK(O50,$O$30:$O$59,1))</f>
        <v>9</v>
      </c>
      <c r="Q50" s="333">
        <f>IF(P50="","",VLOOKUP(P50,'Bodové hodnocení'!$A$1:$B$36,2,FALSE))</f>
        <v>8</v>
      </c>
    </row>
    <row r="51" spans="1:17" ht="16.5" customHeight="1" thickBot="1">
      <c r="A51" s="338"/>
      <c r="B51" s="320"/>
      <c r="C51" s="36" t="s">
        <v>58</v>
      </c>
      <c r="D51" s="66">
        <v>21.466</v>
      </c>
      <c r="E51" s="318"/>
      <c r="F51" s="316"/>
      <c r="G51" s="314"/>
      <c r="H51" s="41" t="s">
        <v>56</v>
      </c>
      <c r="I51" s="31">
        <v>78.25</v>
      </c>
      <c r="J51" s="66">
        <v>78.18</v>
      </c>
      <c r="K51" s="67"/>
      <c r="L51" s="58">
        <f t="shared" si="1"/>
        <v>78.25</v>
      </c>
      <c r="M51" s="366"/>
      <c r="N51" s="439"/>
      <c r="O51" s="386"/>
      <c r="P51" s="399"/>
      <c r="Q51" s="337"/>
    </row>
    <row r="52" spans="1:17" ht="16.5" customHeight="1" thickBot="1">
      <c r="A52" s="321" t="s">
        <v>29</v>
      </c>
      <c r="B52" s="319" t="s">
        <v>12</v>
      </c>
      <c r="C52" s="37" t="s">
        <v>57</v>
      </c>
      <c r="D52" s="64">
        <v>32.895</v>
      </c>
      <c r="E52" s="317">
        <f>IF(D52="","",MAX(D52,D53))</f>
        <v>35.43</v>
      </c>
      <c r="F52" s="315">
        <f>_xlfn.IFERROR(IF(E52="","",RANK(E52,$E$30:$E$59,1)),"")</f>
        <v>10</v>
      </c>
      <c r="G52" s="313">
        <f>_xlfn.IFERROR(IF(E52="","",IF(E52="N",(MAX($F$30:$F$59)+1),F52)),"")</f>
        <v>10</v>
      </c>
      <c r="H52" s="42" t="s">
        <v>55</v>
      </c>
      <c r="I52" s="30">
        <v>64.81</v>
      </c>
      <c r="J52" s="29">
        <v>64.5</v>
      </c>
      <c r="K52" s="68"/>
      <c r="L52" s="57">
        <f t="shared" si="1"/>
        <v>64.81</v>
      </c>
      <c r="M52" s="365">
        <f>IF(L52="","",MIN(L53,L52))</f>
        <v>64.81</v>
      </c>
      <c r="N52" s="384">
        <f>IF(M52="","",RANK(M52,$M$30:$M$59,1))</f>
        <v>6</v>
      </c>
      <c r="O52" s="386">
        <f>IF(N52="","",SUM(N52,G52))</f>
        <v>16</v>
      </c>
      <c r="P52" s="363">
        <f>IF(O52="","",RANK(O52,$O$30:$O$59,1))</f>
        <v>8</v>
      </c>
      <c r="Q52" s="333">
        <f>IF(P52="","",VLOOKUP(P52,'Bodové hodnocení'!$A$1:$B$36,2,FALSE))</f>
        <v>9</v>
      </c>
    </row>
    <row r="53" spans="1:17" ht="16.5" customHeight="1" thickBot="1">
      <c r="A53" s="322"/>
      <c r="B53" s="320"/>
      <c r="C53" s="35" t="s">
        <v>58</v>
      </c>
      <c r="D53" s="66">
        <v>35.43</v>
      </c>
      <c r="E53" s="318"/>
      <c r="F53" s="316"/>
      <c r="G53" s="314"/>
      <c r="H53" s="40" t="s">
        <v>56</v>
      </c>
      <c r="I53" s="31"/>
      <c r="J53" s="62"/>
      <c r="K53" s="63"/>
      <c r="L53" s="58">
        <f t="shared" si="1"/>
      </c>
      <c r="M53" s="366"/>
      <c r="N53" s="439"/>
      <c r="O53" s="386"/>
      <c r="P53" s="399"/>
      <c r="Q53" s="337"/>
    </row>
    <row r="54" spans="1:17" ht="16.5" customHeight="1" thickBot="1">
      <c r="A54" s="321" t="s">
        <v>30</v>
      </c>
      <c r="B54" s="319" t="s">
        <v>96</v>
      </c>
      <c r="C54" s="34" t="s">
        <v>57</v>
      </c>
      <c r="D54" s="64">
        <v>15.897</v>
      </c>
      <c r="E54" s="317">
        <f>IF(D54="","",MAX(D54,D55))</f>
        <v>16.617</v>
      </c>
      <c r="F54" s="315">
        <f>_xlfn.IFERROR(IF(E54="","",RANK(E54,$E$30:$E$59,1)),"")</f>
        <v>2</v>
      </c>
      <c r="G54" s="313">
        <f>_xlfn.IFERROR(IF(E54="","",IF(E54="N",(MAX($F$30:$F$59)+1),F54)),"")</f>
        <v>2</v>
      </c>
      <c r="H54" s="39" t="s">
        <v>55</v>
      </c>
      <c r="I54" s="30">
        <v>56.84</v>
      </c>
      <c r="J54" s="64">
        <v>56.9</v>
      </c>
      <c r="K54" s="65"/>
      <c r="L54" s="57">
        <f t="shared" si="1"/>
        <v>56.9</v>
      </c>
      <c r="M54" s="365">
        <f>IF(L54="","",MIN(L55,L54))</f>
        <v>56.9</v>
      </c>
      <c r="N54" s="384">
        <f>IF(M54="","",RANK(M54,$M$30:$M$59,1))</f>
        <v>1</v>
      </c>
      <c r="O54" s="386">
        <f>IF(N54="","",SUM(N54,G54))</f>
        <v>3</v>
      </c>
      <c r="P54" s="363">
        <f>IF(O54="","",RANK(O54,$O$30:$O$59,1))</f>
        <v>1</v>
      </c>
      <c r="Q54" s="333">
        <f>IF(P54="","",VLOOKUP(P54,'Bodové hodnocení'!$A$1:$B$36,2,FALSE))</f>
        <v>16</v>
      </c>
    </row>
    <row r="55" spans="1:17" ht="16.5" customHeight="1" thickBot="1">
      <c r="A55" s="338"/>
      <c r="B55" s="320"/>
      <c r="C55" s="36" t="s">
        <v>58</v>
      </c>
      <c r="D55" s="66">
        <v>16.617</v>
      </c>
      <c r="E55" s="318"/>
      <c r="F55" s="316"/>
      <c r="G55" s="314"/>
      <c r="H55" s="41" t="s">
        <v>56</v>
      </c>
      <c r="I55" s="31"/>
      <c r="J55" s="66"/>
      <c r="K55" s="67"/>
      <c r="L55" s="58">
        <f t="shared" si="1"/>
      </c>
      <c r="M55" s="366"/>
      <c r="N55" s="439"/>
      <c r="O55" s="386"/>
      <c r="P55" s="399"/>
      <c r="Q55" s="337"/>
    </row>
    <row r="56" spans="1:17" ht="16.5" customHeight="1" thickBot="1">
      <c r="A56" s="321" t="s">
        <v>44</v>
      </c>
      <c r="B56" s="319" t="s">
        <v>54</v>
      </c>
      <c r="C56" s="34" t="s">
        <v>57</v>
      </c>
      <c r="D56" s="64">
        <v>26.612</v>
      </c>
      <c r="E56" s="317">
        <f>IF(D56="","",MAX(D56,D57))</f>
        <v>40.651</v>
      </c>
      <c r="F56" s="315">
        <f>_xlfn.IFERROR(IF(E56="","",RANK(E56,$E$30:$E$59,1)),"")</f>
        <v>11</v>
      </c>
      <c r="G56" s="313">
        <f>_xlfn.IFERROR(IF(E56="","",IF(E56="N",(MAX($F$30:$F$59)+1),F56)),"")</f>
        <v>11</v>
      </c>
      <c r="H56" s="39" t="s">
        <v>55</v>
      </c>
      <c r="I56" s="30">
        <v>77.84</v>
      </c>
      <c r="J56" s="64">
        <v>77.65</v>
      </c>
      <c r="K56" s="65">
        <v>10</v>
      </c>
      <c r="L56" s="57">
        <f t="shared" si="1"/>
        <v>87.84</v>
      </c>
      <c r="M56" s="365">
        <f>IF(L56="","",MIN(L57,L56))</f>
        <v>87.84</v>
      </c>
      <c r="N56" s="384">
        <f>IF(M56="","",RANK(M56,$M$30:$M$59,1))</f>
        <v>13</v>
      </c>
      <c r="O56" s="386">
        <f>IF(N56="","",SUM(N56,G56))</f>
        <v>24</v>
      </c>
      <c r="P56" s="363">
        <f>IF(O56="","",RANK(O56,$O$30:$O$59,1))</f>
        <v>13</v>
      </c>
      <c r="Q56" s="333">
        <f>IF(P56="","",VLOOKUP(P56,'Bodové hodnocení'!$A$1:$B$36,2,FALSE))</f>
        <v>4</v>
      </c>
    </row>
    <row r="57" spans="1:17" ht="16.5" customHeight="1" thickBot="1">
      <c r="A57" s="322"/>
      <c r="B57" s="320"/>
      <c r="C57" s="36" t="s">
        <v>58</v>
      </c>
      <c r="D57" s="66">
        <v>40.651</v>
      </c>
      <c r="E57" s="318"/>
      <c r="F57" s="316"/>
      <c r="G57" s="314"/>
      <c r="H57" s="41" t="s">
        <v>56</v>
      </c>
      <c r="I57" s="31"/>
      <c r="J57" s="66"/>
      <c r="K57" s="67"/>
      <c r="L57" s="58">
        <f t="shared" si="1"/>
      </c>
      <c r="M57" s="366"/>
      <c r="N57" s="439"/>
      <c r="O57" s="386"/>
      <c r="P57" s="399"/>
      <c r="Q57" s="337"/>
    </row>
    <row r="58" spans="1:17" ht="16.5" customHeight="1" thickBot="1">
      <c r="A58" s="321" t="s">
        <v>53</v>
      </c>
      <c r="B58" s="319" t="s">
        <v>99</v>
      </c>
      <c r="C58" s="34" t="s">
        <v>57</v>
      </c>
      <c r="D58" s="64">
        <v>22.773</v>
      </c>
      <c r="E58" s="317">
        <f>IF(D58="","",MAX(D58,D59))</f>
        <v>25.532</v>
      </c>
      <c r="F58" s="315">
        <f>_xlfn.IFERROR(IF(E58="","",RANK(E58,$E$30:$E$59,1)),"")</f>
        <v>8</v>
      </c>
      <c r="G58" s="313">
        <f>_xlfn.IFERROR(IF(E58="","",IF(E58="N",(MAX($F$30:$F$59)+1),F58)),"")</f>
        <v>8</v>
      </c>
      <c r="H58" s="39" t="s">
        <v>55</v>
      </c>
      <c r="I58" s="30">
        <v>69.31</v>
      </c>
      <c r="J58" s="64">
        <v>69.34</v>
      </c>
      <c r="K58" s="65"/>
      <c r="L58" s="57">
        <f t="shared" si="1"/>
        <v>69.34</v>
      </c>
      <c r="M58" s="365">
        <f>IF(L58="","",MIN(L59,L58))</f>
        <v>69.34</v>
      </c>
      <c r="N58" s="384">
        <f>IF(M58="","",RANK(M58,$M$30:$M$59,1))</f>
        <v>10</v>
      </c>
      <c r="O58" s="386">
        <f>IF(N58="","",SUM(N58,G58))</f>
        <v>18</v>
      </c>
      <c r="P58" s="363">
        <f>IF(O58="","",RANK(O58,$O$30:$O$59,1))</f>
        <v>10</v>
      </c>
      <c r="Q58" s="333">
        <f>IF(P58="","",VLOOKUP(P58,'Bodové hodnocení'!$A$1:$B$36,2,FALSE))</f>
        <v>7</v>
      </c>
    </row>
    <row r="59" spans="1:17" ht="16.5" customHeight="1" thickBot="1">
      <c r="A59" s="339"/>
      <c r="B59" s="406"/>
      <c r="C59" s="38" t="s">
        <v>58</v>
      </c>
      <c r="D59" s="69">
        <v>25.532</v>
      </c>
      <c r="E59" s="440"/>
      <c r="F59" s="408"/>
      <c r="G59" s="409"/>
      <c r="H59" s="43" t="s">
        <v>56</v>
      </c>
      <c r="I59" s="33"/>
      <c r="J59" s="69"/>
      <c r="K59" s="70"/>
      <c r="L59" s="59">
        <f t="shared" si="1"/>
      </c>
      <c r="M59" s="441"/>
      <c r="N59" s="438"/>
      <c r="O59" s="400"/>
      <c r="P59" s="401"/>
      <c r="Q59" s="334"/>
    </row>
    <row r="60" spans="1:17" ht="15.75" customHeight="1" thickTop="1">
      <c r="A60" s="6"/>
      <c r="B60" s="6"/>
      <c r="C60" s="6"/>
      <c r="D60" s="6"/>
      <c r="E60" s="6"/>
      <c r="F60" s="103"/>
      <c r="G60" s="6"/>
      <c r="H60" s="104"/>
      <c r="I60" s="104"/>
      <c r="J60" s="104"/>
      <c r="K60" s="104"/>
      <c r="L60" s="104"/>
      <c r="M60" s="104"/>
      <c r="N60" s="6"/>
      <c r="O60" s="6"/>
      <c r="P60" s="6"/>
      <c r="Q60" s="6"/>
    </row>
  </sheetData>
  <sheetProtection formatCells="0" formatColumns="0" formatRows="0" insertColumns="0" insertRows="0" insertHyperlinks="0" deleteColumns="0" deleteRows="0" sort="0" autoFilter="0" pivotTables="0"/>
  <mergeCells count="274">
    <mergeCell ref="G56:G57"/>
    <mergeCell ref="M56:M57"/>
    <mergeCell ref="N54:N55"/>
    <mergeCell ref="O54:O55"/>
    <mergeCell ref="A38:A39"/>
    <mergeCell ref="B38:B39"/>
    <mergeCell ref="B54:B55"/>
    <mergeCell ref="E54:E55"/>
    <mergeCell ref="F54:F55"/>
    <mergeCell ref="G54:G55"/>
    <mergeCell ref="A36:A37"/>
    <mergeCell ref="B36:B37"/>
    <mergeCell ref="E38:E39"/>
    <mergeCell ref="A27:Q27"/>
    <mergeCell ref="N56:N57"/>
    <mergeCell ref="O56:O57"/>
    <mergeCell ref="P56:P57"/>
    <mergeCell ref="Q56:Q57"/>
    <mergeCell ref="Q52:Q53"/>
    <mergeCell ref="A54:A55"/>
    <mergeCell ref="A58:A59"/>
    <mergeCell ref="B58:B59"/>
    <mergeCell ref="A56:A57"/>
    <mergeCell ref="B56:B57"/>
    <mergeCell ref="E56:E57"/>
    <mergeCell ref="F56:F57"/>
    <mergeCell ref="M54:M55"/>
    <mergeCell ref="P54:P55"/>
    <mergeCell ref="Q54:Q55"/>
    <mergeCell ref="Q50:Q51"/>
    <mergeCell ref="A52:A53"/>
    <mergeCell ref="B52:B53"/>
    <mergeCell ref="E52:E53"/>
    <mergeCell ref="F52:F53"/>
    <mergeCell ref="G52:G53"/>
    <mergeCell ref="M52:M53"/>
    <mergeCell ref="N52:N53"/>
    <mergeCell ref="O52:O53"/>
    <mergeCell ref="P52:P53"/>
    <mergeCell ref="Q48:Q49"/>
    <mergeCell ref="A50:A51"/>
    <mergeCell ref="B50:B51"/>
    <mergeCell ref="E50:E51"/>
    <mergeCell ref="F50:F51"/>
    <mergeCell ref="G50:G51"/>
    <mergeCell ref="M50:M51"/>
    <mergeCell ref="N50:N51"/>
    <mergeCell ref="O50:O51"/>
    <mergeCell ref="P50:P51"/>
    <mergeCell ref="Q46:Q47"/>
    <mergeCell ref="A48:A49"/>
    <mergeCell ref="B48:B49"/>
    <mergeCell ref="E48:E49"/>
    <mergeCell ref="F48:F49"/>
    <mergeCell ref="G48:G49"/>
    <mergeCell ref="M48:M49"/>
    <mergeCell ref="N48:N49"/>
    <mergeCell ref="O48:O49"/>
    <mergeCell ref="P48:P49"/>
    <mergeCell ref="Q44:Q45"/>
    <mergeCell ref="A46:A47"/>
    <mergeCell ref="B46:B47"/>
    <mergeCell ref="E46:E47"/>
    <mergeCell ref="F46:F47"/>
    <mergeCell ref="G46:G47"/>
    <mergeCell ref="M46:M47"/>
    <mergeCell ref="N46:N47"/>
    <mergeCell ref="O46:O47"/>
    <mergeCell ref="P46:P47"/>
    <mergeCell ref="Q42:Q43"/>
    <mergeCell ref="A44:A45"/>
    <mergeCell ref="B44:B45"/>
    <mergeCell ref="E44:E45"/>
    <mergeCell ref="F44:F45"/>
    <mergeCell ref="G44:G45"/>
    <mergeCell ref="M44:M45"/>
    <mergeCell ref="N44:N45"/>
    <mergeCell ref="O44:O45"/>
    <mergeCell ref="P44:P45"/>
    <mergeCell ref="Q40:Q41"/>
    <mergeCell ref="A42:A43"/>
    <mergeCell ref="B42:B43"/>
    <mergeCell ref="E42:E43"/>
    <mergeCell ref="F42:F43"/>
    <mergeCell ref="G42:G43"/>
    <mergeCell ref="M42:M43"/>
    <mergeCell ref="O42:O43"/>
    <mergeCell ref="P42:P43"/>
    <mergeCell ref="A40:A41"/>
    <mergeCell ref="B40:B41"/>
    <mergeCell ref="E40:E41"/>
    <mergeCell ref="F40:F41"/>
    <mergeCell ref="G40:G41"/>
    <mergeCell ref="M40:M41"/>
    <mergeCell ref="N40:N41"/>
    <mergeCell ref="N22:N23"/>
    <mergeCell ref="O22:O23"/>
    <mergeCell ref="A22:A23"/>
    <mergeCell ref="B22:B23"/>
    <mergeCell ref="E22:E23"/>
    <mergeCell ref="F22:F23"/>
    <mergeCell ref="G22:G23"/>
    <mergeCell ref="M22:M23"/>
    <mergeCell ref="P22:P23"/>
    <mergeCell ref="Q22:Q23"/>
    <mergeCell ref="N12:N13"/>
    <mergeCell ref="O12:O13"/>
    <mergeCell ref="P12:P13"/>
    <mergeCell ref="Q12:Q13"/>
    <mergeCell ref="Q14:Q15"/>
    <mergeCell ref="N16:N17"/>
    <mergeCell ref="N14:N15"/>
    <mergeCell ref="O14:O15"/>
    <mergeCell ref="A12:A13"/>
    <mergeCell ref="B12:B13"/>
    <mergeCell ref="E12:E13"/>
    <mergeCell ref="F12:F13"/>
    <mergeCell ref="G12:G13"/>
    <mergeCell ref="M12:M13"/>
    <mergeCell ref="A1:Q1"/>
    <mergeCell ref="A2:B2"/>
    <mergeCell ref="C2:F2"/>
    <mergeCell ref="H2:N2"/>
    <mergeCell ref="O2:O3"/>
    <mergeCell ref="P2:P3"/>
    <mergeCell ref="Q2:Q3"/>
    <mergeCell ref="A4:A5"/>
    <mergeCell ref="B4:B5"/>
    <mergeCell ref="E4:E5"/>
    <mergeCell ref="F4:F5"/>
    <mergeCell ref="G4:G5"/>
    <mergeCell ref="M4:M5"/>
    <mergeCell ref="N4:N5"/>
    <mergeCell ref="O4:O5"/>
    <mergeCell ref="P4:P5"/>
    <mergeCell ref="Q4:Q5"/>
    <mergeCell ref="A6:A7"/>
    <mergeCell ref="B6:B7"/>
    <mergeCell ref="E6:E7"/>
    <mergeCell ref="F6:F7"/>
    <mergeCell ref="G6:G7"/>
    <mergeCell ref="M6:M7"/>
    <mergeCell ref="N6:N7"/>
    <mergeCell ref="O6:O7"/>
    <mergeCell ref="P6:P7"/>
    <mergeCell ref="Q6:Q7"/>
    <mergeCell ref="A8:A9"/>
    <mergeCell ref="B8:B9"/>
    <mergeCell ref="E8:E9"/>
    <mergeCell ref="F8:F9"/>
    <mergeCell ref="G8:G9"/>
    <mergeCell ref="M8:M9"/>
    <mergeCell ref="N8:N9"/>
    <mergeCell ref="O8:O9"/>
    <mergeCell ref="P8:P9"/>
    <mergeCell ref="Q8:Q9"/>
    <mergeCell ref="A10:A11"/>
    <mergeCell ref="B10:B11"/>
    <mergeCell ref="E10:E11"/>
    <mergeCell ref="F10:F11"/>
    <mergeCell ref="G10:G11"/>
    <mergeCell ref="M10:M11"/>
    <mergeCell ref="N10:N11"/>
    <mergeCell ref="O10:O11"/>
    <mergeCell ref="P10:P11"/>
    <mergeCell ref="Q10:Q11"/>
    <mergeCell ref="A14:A15"/>
    <mergeCell ref="B14:B15"/>
    <mergeCell ref="E14:E15"/>
    <mergeCell ref="F14:F15"/>
    <mergeCell ref="G14:G15"/>
    <mergeCell ref="M14:M15"/>
    <mergeCell ref="P14:P15"/>
    <mergeCell ref="A16:A17"/>
    <mergeCell ref="B16:B17"/>
    <mergeCell ref="E16:E17"/>
    <mergeCell ref="F16:F17"/>
    <mergeCell ref="G16:G17"/>
    <mergeCell ref="M16:M17"/>
    <mergeCell ref="O16:O17"/>
    <mergeCell ref="P16:P17"/>
    <mergeCell ref="Q16:Q17"/>
    <mergeCell ref="A18:A19"/>
    <mergeCell ref="B18:B19"/>
    <mergeCell ref="E18:E19"/>
    <mergeCell ref="F18:F19"/>
    <mergeCell ref="G18:G19"/>
    <mergeCell ref="M18:M19"/>
    <mergeCell ref="N18:N19"/>
    <mergeCell ref="O18:O19"/>
    <mergeCell ref="P18:P19"/>
    <mergeCell ref="Q18:Q19"/>
    <mergeCell ref="A20:A21"/>
    <mergeCell ref="B20:B21"/>
    <mergeCell ref="E20:E21"/>
    <mergeCell ref="F20:F21"/>
    <mergeCell ref="G20:G21"/>
    <mergeCell ref="M20:M21"/>
    <mergeCell ref="N20:N21"/>
    <mergeCell ref="O20:O21"/>
    <mergeCell ref="P20:P21"/>
    <mergeCell ref="Q20:Q21"/>
    <mergeCell ref="A24:A25"/>
    <mergeCell ref="B24:B25"/>
    <mergeCell ref="E24:E25"/>
    <mergeCell ref="F24:F25"/>
    <mergeCell ref="G24:G25"/>
    <mergeCell ref="M24:M25"/>
    <mergeCell ref="N24:N25"/>
    <mergeCell ref="O24:O25"/>
    <mergeCell ref="P24:P25"/>
    <mergeCell ref="A28:B28"/>
    <mergeCell ref="C28:F28"/>
    <mergeCell ref="H28:N28"/>
    <mergeCell ref="O28:O29"/>
    <mergeCell ref="P28:P29"/>
    <mergeCell ref="Q24:Q25"/>
    <mergeCell ref="Q28:Q29"/>
    <mergeCell ref="A30:A31"/>
    <mergeCell ref="B30:B31"/>
    <mergeCell ref="E30:E31"/>
    <mergeCell ref="F30:F31"/>
    <mergeCell ref="G30:G31"/>
    <mergeCell ref="M30:M31"/>
    <mergeCell ref="N30:N31"/>
    <mergeCell ref="O30:O31"/>
    <mergeCell ref="P30:P31"/>
    <mergeCell ref="Q30:Q31"/>
    <mergeCell ref="A32:A33"/>
    <mergeCell ref="B32:B33"/>
    <mergeCell ref="E32:E33"/>
    <mergeCell ref="F32:F33"/>
    <mergeCell ref="G32:G33"/>
    <mergeCell ref="M32:M33"/>
    <mergeCell ref="N32:N33"/>
    <mergeCell ref="O32:O33"/>
    <mergeCell ref="P32:P33"/>
    <mergeCell ref="Q32:Q33"/>
    <mergeCell ref="A34:A35"/>
    <mergeCell ref="B34:B35"/>
    <mergeCell ref="E34:E35"/>
    <mergeCell ref="F34:F35"/>
    <mergeCell ref="G34:G35"/>
    <mergeCell ref="M34:M35"/>
    <mergeCell ref="N34:N35"/>
    <mergeCell ref="O34:O35"/>
    <mergeCell ref="P34:P35"/>
    <mergeCell ref="Q34:Q35"/>
    <mergeCell ref="E36:E37"/>
    <mergeCell ref="F36:F37"/>
    <mergeCell ref="G36:G37"/>
    <mergeCell ref="M36:M37"/>
    <mergeCell ref="N36:N37"/>
    <mergeCell ref="O36:O37"/>
    <mergeCell ref="O58:O59"/>
    <mergeCell ref="P58:P59"/>
    <mergeCell ref="P36:P37"/>
    <mergeCell ref="Q36:Q37"/>
    <mergeCell ref="G38:G39"/>
    <mergeCell ref="M38:M39"/>
    <mergeCell ref="N38:N39"/>
    <mergeCell ref="O38:O39"/>
    <mergeCell ref="P38:P39"/>
    <mergeCell ref="N42:N43"/>
    <mergeCell ref="Q58:Q59"/>
    <mergeCell ref="F38:F39"/>
    <mergeCell ref="O40:O41"/>
    <mergeCell ref="P40:P41"/>
    <mergeCell ref="Q38:Q39"/>
    <mergeCell ref="E58:E59"/>
    <mergeCell ref="F58:F59"/>
    <mergeCell ref="G58:G59"/>
    <mergeCell ref="M58:M59"/>
    <mergeCell ref="N58:N59"/>
  </mergeCells>
  <conditionalFormatting sqref="A4:Q25">
    <cfRule type="expression" priority="310" dxfId="0" stopIfTrue="1">
      <formula>MOD(ROW(A22)-ROW($A$4)+$Z$1,$AA$1+$Z$1)&lt;$AA$1</formula>
    </cfRule>
  </conditionalFormatting>
  <conditionalFormatting sqref="A30:Q59">
    <cfRule type="expression" priority="325" dxfId="0" stopIfTrue="1">
      <formula>MOD(ROW(A56)-ROW($A$30)+$Z$1,$AA$1+$Z$1)&lt;$AA$1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70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26" max="16" man="1"/>
  </rowBreaks>
  <ignoredErrors>
    <ignoredError sqref="E4:E7 E30:E37 E9:E13 E15:E25 E39:E45 E47:E49 E51:E59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82"/>
  <sheetViews>
    <sheetView zoomScalePageLayoutView="0" workbookViewId="0" topLeftCell="A1">
      <selection activeCell="L35" sqref="L35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1.421875" style="0" customWidth="1"/>
    <col min="6" max="6" width="7.00390625" style="27" hidden="1" customWidth="1"/>
    <col min="7" max="7" width="11.421875" style="0" customWidth="1"/>
    <col min="8" max="12" width="10.00390625" style="20" customWidth="1"/>
    <col min="13" max="13" width="11.7109375" style="20" customWidth="1"/>
    <col min="14" max="14" width="11.8515625" style="0" customWidth="1"/>
    <col min="15" max="15" width="11.28125" style="0" customWidth="1"/>
    <col min="16" max="16" width="11.574218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360" t="s">
        <v>83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2"/>
      <c r="Z1" s="44">
        <v>2</v>
      </c>
      <c r="AA1" s="44">
        <v>2</v>
      </c>
    </row>
    <row r="2" spans="1:17" s="44" customFormat="1" ht="22.5" customHeight="1" thickBot="1" thickTop="1">
      <c r="A2" s="353" t="s">
        <v>59</v>
      </c>
      <c r="B2" s="354"/>
      <c r="C2" s="355" t="s">
        <v>31</v>
      </c>
      <c r="D2" s="356"/>
      <c r="E2" s="356"/>
      <c r="F2" s="356"/>
      <c r="G2" s="45"/>
      <c r="H2" s="357" t="s">
        <v>67</v>
      </c>
      <c r="I2" s="357"/>
      <c r="J2" s="357"/>
      <c r="K2" s="357"/>
      <c r="L2" s="357"/>
      <c r="M2" s="357"/>
      <c r="N2" s="357"/>
      <c r="O2" s="371" t="s">
        <v>32</v>
      </c>
      <c r="P2" s="373" t="s">
        <v>70</v>
      </c>
      <c r="Q2" s="375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 t="s">
        <v>36</v>
      </c>
      <c r="G3" s="77" t="s">
        <v>36</v>
      </c>
      <c r="H3" s="75"/>
      <c r="I3" s="78" t="s">
        <v>37</v>
      </c>
      <c r="J3" s="78" t="s">
        <v>38</v>
      </c>
      <c r="K3" s="78" t="s">
        <v>39</v>
      </c>
      <c r="L3" s="78" t="s">
        <v>42</v>
      </c>
      <c r="M3" s="78" t="s">
        <v>35</v>
      </c>
      <c r="N3" s="79" t="s">
        <v>36</v>
      </c>
      <c r="O3" s="372"/>
      <c r="P3" s="374"/>
      <c r="Q3" s="376"/>
    </row>
    <row r="4" spans="1:17" ht="15.75" customHeight="1" thickBot="1">
      <c r="A4" s="321" t="s">
        <v>16</v>
      </c>
      <c r="B4" s="340" t="s">
        <v>52</v>
      </c>
      <c r="C4" s="34" t="s">
        <v>57</v>
      </c>
      <c r="D4" s="64"/>
      <c r="E4" s="317">
        <f>IF(D4="","",MAX(D4,D5))</f>
      </c>
      <c r="F4" s="315">
        <f>_xlfn.IFERROR(IF(E4="","",RANK(E4,$E$4:$E$43,1)),"")</f>
      </c>
      <c r="G4" s="313">
        <f>_xlfn.IFERROR(IF(E4="","",IF(E4="N",(MAX($F$4:$F$43)+1),F4)),"")</f>
      </c>
      <c r="H4" s="39" t="s">
        <v>55</v>
      </c>
      <c r="I4" s="30"/>
      <c r="J4" s="64"/>
      <c r="K4" s="65"/>
      <c r="L4" s="21">
        <f>IF(I4="","",MAX(I4,J4)+K4)</f>
      </c>
      <c r="M4" s="365">
        <f>IF(L4="","",MIN(L5,L4))</f>
      </c>
      <c r="N4" s="384">
        <f>IF(M4="","",RANK(M4,$M$4:$M$43,1))</f>
      </c>
      <c r="O4" s="386">
        <f>IF(N4="","",SUM(N4,G4))</f>
      </c>
      <c r="P4" s="363">
        <f>IF(O4="","",RANK(O4,$O$4:$O$43,1))</f>
      </c>
      <c r="Q4" s="333">
        <f>IF(P4="","",VLOOKUP(P4,'Bodové hodnocení'!$A$1:$B$36,2,FALSE))</f>
      </c>
    </row>
    <row r="5" spans="1:17" ht="15.75" customHeight="1" thickBot="1">
      <c r="A5" s="322"/>
      <c r="B5" s="348"/>
      <c r="C5" s="36" t="s">
        <v>58</v>
      </c>
      <c r="D5" s="71"/>
      <c r="E5" s="318"/>
      <c r="F5" s="316"/>
      <c r="G5" s="314"/>
      <c r="H5" s="41" t="s">
        <v>56</v>
      </c>
      <c r="I5" s="31"/>
      <c r="J5" s="66"/>
      <c r="K5" s="67"/>
      <c r="L5" s="23">
        <f aca="true" t="shared" si="0" ref="L5:L43">IF(I5="","",MAX(I5,J5)+K5)</f>
      </c>
      <c r="M5" s="367"/>
      <c r="N5" s="385"/>
      <c r="O5" s="386"/>
      <c r="P5" s="364"/>
      <c r="Q5" s="391"/>
    </row>
    <row r="6" spans="1:17" ht="15.75" customHeight="1" thickBot="1">
      <c r="A6" s="338" t="s">
        <v>18</v>
      </c>
      <c r="B6" s="392" t="s">
        <v>64</v>
      </c>
      <c r="C6" s="37" t="s">
        <v>57</v>
      </c>
      <c r="D6" s="64"/>
      <c r="E6" s="453">
        <f>IF(D6="","",MAX(D6,D7))</f>
      </c>
      <c r="F6" s="454">
        <f>_xlfn.IFERROR(IF(E6="","",RANK(E6,$E$4:$E$43,1)),"")</f>
      </c>
      <c r="G6" s="455">
        <f>_xlfn.IFERROR(IF(E6="","",IF(E6="N",(MAX($F$4:$F$43)+1),F6)),"")</f>
      </c>
      <c r="H6" s="42" t="s">
        <v>55</v>
      </c>
      <c r="I6" s="30"/>
      <c r="J6" s="29"/>
      <c r="K6" s="68"/>
      <c r="L6" s="24">
        <f t="shared" si="0"/>
      </c>
      <c r="M6" s="366">
        <f>IF(L6="","",MIN(L7,L6))</f>
      </c>
      <c r="N6" s="439">
        <f>IF(M6="","",RANK(M6,$M$4:$M$43,1))</f>
      </c>
      <c r="O6" s="390">
        <f>IF(N6="","",SUM(N6,G6))</f>
      </c>
      <c r="P6" s="399">
        <f>IF(O6="","",RANK(O6,$O$4:$O$43,1))</f>
      </c>
      <c r="Q6" s="337">
        <f>IF(P6="","",VLOOKUP(P6,'Bodové hodnocení'!$A$1:$B$36,2,FALSE))</f>
      </c>
    </row>
    <row r="7" spans="1:25" ht="15.75" customHeight="1" thickBot="1">
      <c r="A7" s="338"/>
      <c r="B7" s="392"/>
      <c r="C7" s="35" t="s">
        <v>58</v>
      </c>
      <c r="D7" s="71"/>
      <c r="E7" s="453"/>
      <c r="F7" s="454"/>
      <c r="G7" s="455"/>
      <c r="H7" s="40" t="s">
        <v>56</v>
      </c>
      <c r="I7" s="31"/>
      <c r="J7" s="62"/>
      <c r="K7" s="63"/>
      <c r="L7" s="22">
        <f t="shared" si="0"/>
      </c>
      <c r="M7" s="366"/>
      <c r="N7" s="439"/>
      <c r="O7" s="389"/>
      <c r="P7" s="399"/>
      <c r="Q7" s="337"/>
      <c r="Y7" s="28"/>
    </row>
    <row r="8" spans="1:25" ht="15.75" customHeight="1" thickBot="1">
      <c r="A8" s="321" t="s">
        <v>19</v>
      </c>
      <c r="B8" s="319" t="s">
        <v>65</v>
      </c>
      <c r="C8" s="34" t="s">
        <v>57</v>
      </c>
      <c r="D8" s="64"/>
      <c r="E8" s="317">
        <f>IF(D8="","",MAX(D8,D9))</f>
      </c>
      <c r="F8" s="315">
        <f>_xlfn.IFERROR(IF(E8="","",RANK(E8,$E$4:$E$43,1)),"")</f>
      </c>
      <c r="G8" s="313">
        <f>_xlfn.IFERROR(IF(E8="","",IF(E8="N",(MAX($F$4:$F$43)+1),F8)),"")</f>
      </c>
      <c r="H8" s="39" t="s">
        <v>55</v>
      </c>
      <c r="I8" s="30"/>
      <c r="J8" s="64"/>
      <c r="K8" s="65"/>
      <c r="L8" s="21">
        <f t="shared" si="0"/>
      </c>
      <c r="M8" s="365">
        <f>IF(L8="","",MIN(L9,L8))</f>
      </c>
      <c r="N8" s="384">
        <f>IF(M8="","",RANK(M8,$M$4:$M$43,1))</f>
      </c>
      <c r="O8" s="386">
        <f>IF(N8="","",SUM(N8,G8))</f>
      </c>
      <c r="P8" s="363">
        <f>IF(O8="","",RANK(O8,$O$4:$O$43,1))</f>
      </c>
      <c r="Q8" s="333">
        <f>IF(P8="","",VLOOKUP(P8,'Bodové hodnocení'!$A$1:$B$36,2,FALSE))</f>
      </c>
      <c r="Y8" s="28"/>
    </row>
    <row r="9" spans="1:25" ht="15.75" customHeight="1" thickBot="1">
      <c r="A9" s="322"/>
      <c r="B9" s="320"/>
      <c r="C9" s="36" t="s">
        <v>58</v>
      </c>
      <c r="D9" s="71"/>
      <c r="E9" s="318"/>
      <c r="F9" s="316"/>
      <c r="G9" s="314"/>
      <c r="H9" s="41" t="s">
        <v>56</v>
      </c>
      <c r="I9" s="31"/>
      <c r="J9" s="66"/>
      <c r="K9" s="67"/>
      <c r="L9" s="23">
        <f t="shared" si="0"/>
      </c>
      <c r="M9" s="367"/>
      <c r="N9" s="385"/>
      <c r="O9" s="386"/>
      <c r="P9" s="364"/>
      <c r="Q9" s="391"/>
      <c r="Y9" s="28"/>
    </row>
    <row r="10" spans="1:25" ht="15.75" customHeight="1" thickBot="1">
      <c r="A10" s="321" t="s">
        <v>20</v>
      </c>
      <c r="B10" s="319" t="s">
        <v>12</v>
      </c>
      <c r="C10" s="34" t="s">
        <v>57</v>
      </c>
      <c r="D10" s="64"/>
      <c r="E10" s="317">
        <f>IF(D10="","",MAX(D10,D11))</f>
      </c>
      <c r="F10" s="315">
        <f>_xlfn.IFERROR(IF(E10="","",RANK(E10,$E$4:$E$43,1)),"")</f>
      </c>
      <c r="G10" s="313">
        <f>_xlfn.IFERROR(IF(E10="","",IF(E10="N",(MAX($F$4:$F$43)+1),F10)),"")</f>
      </c>
      <c r="H10" s="39" t="s">
        <v>55</v>
      </c>
      <c r="I10" s="30"/>
      <c r="J10" s="64"/>
      <c r="K10" s="65"/>
      <c r="L10" s="21">
        <f t="shared" si="0"/>
      </c>
      <c r="M10" s="365">
        <f>IF(L10="","",MIN(L11,L10))</f>
      </c>
      <c r="N10" s="384">
        <f>IF(M10="","",RANK(M10,$M$4:$M$43,1))</f>
      </c>
      <c r="O10" s="386">
        <f>IF(N10="","",SUM(N10,G10))</f>
      </c>
      <c r="P10" s="363">
        <f>IF(O10="","",RANK(O10,$O$4:$O$43,1))</f>
      </c>
      <c r="Q10" s="333">
        <f>IF(P10="","",VLOOKUP(P10,'Bodové hodnocení'!$A$1:$B$36,2,FALSE))</f>
      </c>
      <c r="Y10" s="28"/>
    </row>
    <row r="11" spans="1:25" ht="15.75" customHeight="1" thickBot="1">
      <c r="A11" s="322"/>
      <c r="B11" s="320"/>
      <c r="C11" s="36" t="s">
        <v>58</v>
      </c>
      <c r="D11" s="71"/>
      <c r="E11" s="318"/>
      <c r="F11" s="316"/>
      <c r="G11" s="314"/>
      <c r="H11" s="41" t="s">
        <v>56</v>
      </c>
      <c r="I11" s="31"/>
      <c r="J11" s="66"/>
      <c r="K11" s="67"/>
      <c r="L11" s="23">
        <f t="shared" si="0"/>
      </c>
      <c r="M11" s="367"/>
      <c r="N11" s="385"/>
      <c r="O11" s="386"/>
      <c r="P11" s="364"/>
      <c r="Q11" s="391"/>
      <c r="Y11" s="28"/>
    </row>
    <row r="12" spans="1:25" ht="15.75" customHeight="1" thickBot="1">
      <c r="A12" s="321" t="s">
        <v>21</v>
      </c>
      <c r="B12" s="319" t="s">
        <v>8</v>
      </c>
      <c r="C12" s="34" t="s">
        <v>57</v>
      </c>
      <c r="D12" s="64"/>
      <c r="E12" s="317">
        <f>IF(D12="","",MAX(D12,D13))</f>
      </c>
      <c r="F12" s="315">
        <f>_xlfn.IFERROR(IF(E12="","",RANK(E12,$E$4:$E$43,1)),"")</f>
      </c>
      <c r="G12" s="313">
        <f>_xlfn.IFERROR(IF(E12="","",IF(E12="N",(MAX($F$4:$F$43)+1),F12)),"")</f>
      </c>
      <c r="H12" s="39" t="s">
        <v>55</v>
      </c>
      <c r="I12" s="30"/>
      <c r="J12" s="64"/>
      <c r="K12" s="65"/>
      <c r="L12" s="21">
        <f t="shared" si="0"/>
      </c>
      <c r="M12" s="365">
        <f>IF(L12="","",MIN(L13,L12))</f>
      </c>
      <c r="N12" s="384">
        <f>IF(M12="","",RANK(M12,$M$4:$M$43,1))</f>
      </c>
      <c r="O12" s="386">
        <f>IF(N12="","",SUM(N12,G12))</f>
      </c>
      <c r="P12" s="363">
        <f>IF(O12="","",RANK(O12,$O$4:$O$43,1))</f>
      </c>
      <c r="Q12" s="333">
        <f>IF(P12="","",VLOOKUP(P12,'Bodové hodnocení'!$A$1:$B$36,2,FALSE))</f>
      </c>
      <c r="Y12" s="28"/>
    </row>
    <row r="13" spans="1:25" ht="15.75" customHeight="1" thickBot="1">
      <c r="A13" s="322"/>
      <c r="B13" s="320"/>
      <c r="C13" s="36" t="s">
        <v>58</v>
      </c>
      <c r="D13" s="71"/>
      <c r="E13" s="318"/>
      <c r="F13" s="316"/>
      <c r="G13" s="314"/>
      <c r="H13" s="41" t="s">
        <v>56</v>
      </c>
      <c r="I13" s="31"/>
      <c r="J13" s="66"/>
      <c r="K13" s="67"/>
      <c r="L13" s="23">
        <f t="shared" si="0"/>
      </c>
      <c r="M13" s="367"/>
      <c r="N13" s="385"/>
      <c r="O13" s="386"/>
      <c r="P13" s="364"/>
      <c r="Q13" s="391"/>
      <c r="Y13" s="28"/>
    </row>
    <row r="14" spans="1:25" ht="15.75" customHeight="1" thickBot="1">
      <c r="A14" s="321" t="s">
        <v>22</v>
      </c>
      <c r="B14" s="319" t="s">
        <v>4</v>
      </c>
      <c r="C14" s="34" t="s">
        <v>57</v>
      </c>
      <c r="D14" s="64"/>
      <c r="E14" s="317">
        <f>IF(D14="","",MAX(D14,D15))</f>
      </c>
      <c r="F14" s="315">
        <f>_xlfn.IFERROR(IF(E14="","",RANK(E14,$E$4:$E$43,1)),"")</f>
      </c>
      <c r="G14" s="313">
        <f>_xlfn.IFERROR(IF(E14="","",IF(E14="N",(MAX($F$4:$F$43)+1),F14)),"")</f>
      </c>
      <c r="H14" s="39" t="s">
        <v>55</v>
      </c>
      <c r="I14" s="30"/>
      <c r="J14" s="64"/>
      <c r="K14" s="65"/>
      <c r="L14" s="21">
        <f t="shared" si="0"/>
      </c>
      <c r="M14" s="365">
        <f>IF(L14="","",MIN(L15,L14))</f>
      </c>
      <c r="N14" s="384">
        <f>IF(M14="","",RANK(M14,$M$4:$M$43,1))</f>
      </c>
      <c r="O14" s="386">
        <f>IF(N14="","",SUM(N14,G14))</f>
      </c>
      <c r="P14" s="363">
        <f>IF(O14="","",RANK(O14,$O$4:$O$43,1))</f>
      </c>
      <c r="Q14" s="333">
        <f>IF(P14="","",VLOOKUP(P14,'Bodové hodnocení'!$A$1:$B$36,2,FALSE))</f>
      </c>
      <c r="Y14" s="28"/>
    </row>
    <row r="15" spans="1:25" ht="15.75" customHeight="1" thickBot="1">
      <c r="A15" s="322"/>
      <c r="B15" s="320"/>
      <c r="C15" s="36" t="s">
        <v>58</v>
      </c>
      <c r="D15" s="71"/>
      <c r="E15" s="318"/>
      <c r="F15" s="316"/>
      <c r="G15" s="314"/>
      <c r="H15" s="41" t="s">
        <v>56</v>
      </c>
      <c r="I15" s="31"/>
      <c r="J15" s="66"/>
      <c r="K15" s="67"/>
      <c r="L15" s="23">
        <f t="shared" si="0"/>
      </c>
      <c r="M15" s="367"/>
      <c r="N15" s="385"/>
      <c r="O15" s="386"/>
      <c r="P15" s="364"/>
      <c r="Q15" s="391"/>
      <c r="Y15" s="28"/>
    </row>
    <row r="16" spans="1:25" ht="15.75" customHeight="1" thickBot="1">
      <c r="A16" s="321" t="s">
        <v>23</v>
      </c>
      <c r="B16" s="319" t="s">
        <v>6</v>
      </c>
      <c r="C16" s="34" t="s">
        <v>57</v>
      </c>
      <c r="D16" s="64"/>
      <c r="E16" s="317">
        <f>IF(D16="","",MAX(D16,D17))</f>
      </c>
      <c r="F16" s="315">
        <f>_xlfn.IFERROR(IF(E16="","",RANK(E16,$E$4:$E$43,1)),"")</f>
      </c>
      <c r="G16" s="313">
        <f>_xlfn.IFERROR(IF(E16="","",IF(E16="N",(MAX($F$4:$F$43)+1),F16)),"")</f>
      </c>
      <c r="H16" s="39" t="s">
        <v>55</v>
      </c>
      <c r="I16" s="30"/>
      <c r="J16" s="64"/>
      <c r="K16" s="65"/>
      <c r="L16" s="21">
        <f t="shared" si="0"/>
      </c>
      <c r="M16" s="365">
        <f>IF(L16="","",MIN(L17,L16))</f>
      </c>
      <c r="N16" s="384">
        <f>IF(M16="","",RANK(M16,$M$4:$M$43,1))</f>
      </c>
      <c r="O16" s="386">
        <f>IF(N16="","",SUM(N16,G16))</f>
      </c>
      <c r="P16" s="363">
        <f>IF(O16="","",RANK(O16,$O$4:$O$43,1))</f>
      </c>
      <c r="Q16" s="333">
        <f>IF(P16="","",VLOOKUP(P16,'Bodové hodnocení'!$A$1:$B$36,2,FALSE))</f>
      </c>
      <c r="Y16" s="28"/>
    </row>
    <row r="17" spans="1:25" ht="15.75" customHeight="1" thickBot="1">
      <c r="A17" s="322"/>
      <c r="B17" s="320"/>
      <c r="C17" s="36" t="s">
        <v>58</v>
      </c>
      <c r="D17" s="71"/>
      <c r="E17" s="318"/>
      <c r="F17" s="316"/>
      <c r="G17" s="314"/>
      <c r="H17" s="41" t="s">
        <v>56</v>
      </c>
      <c r="I17" s="31"/>
      <c r="J17" s="66"/>
      <c r="K17" s="67"/>
      <c r="L17" s="23">
        <f t="shared" si="0"/>
      </c>
      <c r="M17" s="367"/>
      <c r="N17" s="385"/>
      <c r="O17" s="386"/>
      <c r="P17" s="364"/>
      <c r="Q17" s="391"/>
      <c r="Y17" s="28"/>
    </row>
    <row r="18" spans="1:25" ht="15.75" customHeight="1" thickBot="1">
      <c r="A18" s="321" t="s">
        <v>25</v>
      </c>
      <c r="B18" s="319" t="s">
        <v>73</v>
      </c>
      <c r="C18" s="34" t="s">
        <v>57</v>
      </c>
      <c r="D18" s="64"/>
      <c r="E18" s="317">
        <f>IF(D18="","",MAX(D18,D19))</f>
      </c>
      <c r="F18" s="315">
        <f>_xlfn.IFERROR(IF(E18="","",RANK(E18,$E$4:$E$43,1)),"")</f>
      </c>
      <c r="G18" s="313">
        <f>_xlfn.IFERROR(IF(E18="","",IF(E18="N",(MAX($F$4:$F$43)+1),F18)),"")</f>
      </c>
      <c r="H18" s="39" t="s">
        <v>55</v>
      </c>
      <c r="I18" s="30"/>
      <c r="J18" s="64"/>
      <c r="K18" s="65"/>
      <c r="L18" s="21">
        <f t="shared" si="0"/>
      </c>
      <c r="M18" s="365">
        <f>IF(L18="","",MIN(L19,L18))</f>
      </c>
      <c r="N18" s="384">
        <f>IF(M18="","",RANK(M18,$M$4:$M$43,1))</f>
      </c>
      <c r="O18" s="386">
        <f>IF(N18="","",SUM(N18,G18))</f>
      </c>
      <c r="P18" s="363">
        <f>IF(O18="","",RANK(O18,$O$4:$O$43,1))</f>
      </c>
      <c r="Q18" s="333">
        <f>IF(P18="","",VLOOKUP(P18,'Bodové hodnocení'!$A$1:$B$36,2,FALSE))</f>
      </c>
      <c r="Y18" s="28"/>
    </row>
    <row r="19" spans="1:25" ht="15.75" customHeight="1" thickBot="1">
      <c r="A19" s="322"/>
      <c r="B19" s="320"/>
      <c r="C19" s="36" t="s">
        <v>58</v>
      </c>
      <c r="D19" s="71"/>
      <c r="E19" s="318"/>
      <c r="F19" s="316"/>
      <c r="G19" s="314"/>
      <c r="H19" s="41" t="s">
        <v>56</v>
      </c>
      <c r="I19" s="31"/>
      <c r="J19" s="66"/>
      <c r="K19" s="67"/>
      <c r="L19" s="23">
        <f t="shared" si="0"/>
      </c>
      <c r="M19" s="367"/>
      <c r="N19" s="385"/>
      <c r="O19" s="386"/>
      <c r="P19" s="364"/>
      <c r="Q19" s="391"/>
      <c r="Y19" s="28"/>
    </row>
    <row r="20" spans="1:25" ht="15.75" customHeight="1" thickBot="1">
      <c r="A20" s="321" t="s">
        <v>26</v>
      </c>
      <c r="B20" s="319" t="s">
        <v>54</v>
      </c>
      <c r="C20" s="34" t="s">
        <v>57</v>
      </c>
      <c r="D20" s="64"/>
      <c r="E20" s="317">
        <f>IF(D20="","",MAX(D20,D21))</f>
      </c>
      <c r="F20" s="315">
        <f>_xlfn.IFERROR(IF(E20="","",RANK(E20,$E$4:$E$43,1)),"")</f>
      </c>
      <c r="G20" s="313">
        <f>_xlfn.IFERROR(IF(E20="","",IF(E20="N",(MAX($F$4:$F$43)+1),F20)),"")</f>
      </c>
      <c r="H20" s="39" t="s">
        <v>55</v>
      </c>
      <c r="I20" s="30"/>
      <c r="J20" s="64"/>
      <c r="K20" s="65"/>
      <c r="L20" s="21">
        <f t="shared" si="0"/>
      </c>
      <c r="M20" s="365">
        <f>IF(L20="","",MIN(L21,L20))</f>
      </c>
      <c r="N20" s="384">
        <f>IF(M20="","",RANK(M20,$M$4:$M$43,1))</f>
      </c>
      <c r="O20" s="386">
        <f>IF(N20="","",SUM(N20,G20))</f>
      </c>
      <c r="P20" s="363">
        <f>IF(O20="","",RANK(O20,$O$4:$O$43,1))</f>
      </c>
      <c r="Q20" s="333">
        <f>IF(P20="","",VLOOKUP(P20,'Bodové hodnocení'!$A$1:$B$36,2,FALSE))</f>
      </c>
      <c r="Y20" s="28"/>
    </row>
    <row r="21" spans="1:17" ht="15.75" customHeight="1" thickBot="1">
      <c r="A21" s="322"/>
      <c r="B21" s="320"/>
      <c r="C21" s="36" t="s">
        <v>58</v>
      </c>
      <c r="D21" s="71"/>
      <c r="E21" s="318"/>
      <c r="F21" s="316"/>
      <c r="G21" s="314"/>
      <c r="H21" s="41" t="s">
        <v>56</v>
      </c>
      <c r="I21" s="31"/>
      <c r="J21" s="66"/>
      <c r="K21" s="67"/>
      <c r="L21" s="23">
        <f t="shared" si="0"/>
      </c>
      <c r="M21" s="367"/>
      <c r="N21" s="385"/>
      <c r="O21" s="386"/>
      <c r="P21" s="364"/>
      <c r="Q21" s="391"/>
    </row>
    <row r="22" spans="1:17" ht="15.75" customHeight="1" thickBot="1">
      <c r="A22" s="321" t="s">
        <v>27</v>
      </c>
      <c r="B22" s="319" t="s">
        <v>10</v>
      </c>
      <c r="C22" s="34" t="s">
        <v>57</v>
      </c>
      <c r="D22" s="64"/>
      <c r="E22" s="317">
        <f>IF(D22="","",MAX(D22,D23))</f>
      </c>
      <c r="F22" s="315">
        <f>_xlfn.IFERROR(IF(E22="","",RANK(E22,$E$4:$E$43,1)),"")</f>
      </c>
      <c r="G22" s="313">
        <f>_xlfn.IFERROR(IF(E22="","",IF(E22="N",(MAX($F$4:$F$43)+1),F22)),"")</f>
      </c>
      <c r="H22" s="39" t="s">
        <v>55</v>
      </c>
      <c r="I22" s="30"/>
      <c r="J22" s="64"/>
      <c r="K22" s="65"/>
      <c r="L22" s="21">
        <f t="shared" si="0"/>
      </c>
      <c r="M22" s="365">
        <f>IF(L22="","",MIN(L23,L22))</f>
      </c>
      <c r="N22" s="384">
        <f>IF(M22="","",RANK(M22,$M$4:$M$43,1))</f>
      </c>
      <c r="O22" s="386">
        <f>IF(N22="","",SUM(N22,G22))</f>
      </c>
      <c r="P22" s="363">
        <f>IF(O22="","",RANK(O22,$O$4:$O$43,1))</f>
      </c>
      <c r="Q22" s="333">
        <f>IF(P22="","",VLOOKUP(P22,'Bodové hodnocení'!$A$1:$B$36,2,FALSE))</f>
      </c>
    </row>
    <row r="23" spans="1:17" ht="15.75" customHeight="1" thickBot="1">
      <c r="A23" s="322"/>
      <c r="B23" s="320"/>
      <c r="C23" s="36" t="s">
        <v>58</v>
      </c>
      <c r="D23" s="71"/>
      <c r="E23" s="318"/>
      <c r="F23" s="316"/>
      <c r="G23" s="314"/>
      <c r="H23" s="41" t="s">
        <v>56</v>
      </c>
      <c r="I23" s="31"/>
      <c r="J23" s="66"/>
      <c r="K23" s="67"/>
      <c r="L23" s="23">
        <f t="shared" si="0"/>
      </c>
      <c r="M23" s="367"/>
      <c r="N23" s="385"/>
      <c r="O23" s="386"/>
      <c r="P23" s="364"/>
      <c r="Q23" s="391"/>
    </row>
    <row r="24" spans="1:17" ht="14.25" customHeight="1" thickBot="1">
      <c r="A24" s="321" t="s">
        <v>28</v>
      </c>
      <c r="B24" s="319" t="s">
        <v>66</v>
      </c>
      <c r="C24" s="34" t="s">
        <v>57</v>
      </c>
      <c r="D24" s="64"/>
      <c r="E24" s="317">
        <f>IF(D24="","",MAX(D24,D25))</f>
      </c>
      <c r="F24" s="315">
        <f>_xlfn.IFERROR(IF(E24="","",RANK(E24,$E$4:$E$43,1)),"")</f>
      </c>
      <c r="G24" s="313">
        <f>_xlfn.IFERROR(IF(E24="","",IF(E24="N",(MAX($F$4:$F$43)+1),F24)),"")</f>
      </c>
      <c r="H24" s="39" t="s">
        <v>55</v>
      </c>
      <c r="I24" s="30"/>
      <c r="J24" s="64"/>
      <c r="K24" s="65"/>
      <c r="L24" s="21">
        <f t="shared" si="0"/>
      </c>
      <c r="M24" s="365">
        <f>IF(L24="","",MIN(L25,L24))</f>
      </c>
      <c r="N24" s="384">
        <f>IF(M24="","",RANK(M24,$M$4:$M$43,1))</f>
      </c>
      <c r="O24" s="386">
        <f>IF(N24="","",SUM(N24,G24))</f>
      </c>
      <c r="P24" s="363">
        <f>IF(O24="","",RANK(O24,$O$4:$O$43,1))</f>
      </c>
      <c r="Q24" s="333">
        <f>IF(P24="","",VLOOKUP(P24,'Bodové hodnocení'!$A$1:$B$36,2,FALSE))</f>
      </c>
    </row>
    <row r="25" spans="1:17" ht="15.75" customHeight="1" thickBot="1">
      <c r="A25" s="322"/>
      <c r="B25" s="320"/>
      <c r="C25" s="36" t="s">
        <v>58</v>
      </c>
      <c r="D25" s="71"/>
      <c r="E25" s="318"/>
      <c r="F25" s="316"/>
      <c r="G25" s="314"/>
      <c r="H25" s="41" t="s">
        <v>56</v>
      </c>
      <c r="I25" s="31"/>
      <c r="J25" s="66"/>
      <c r="K25" s="67"/>
      <c r="L25" s="23">
        <f t="shared" si="0"/>
      </c>
      <c r="M25" s="367"/>
      <c r="N25" s="385"/>
      <c r="O25" s="386"/>
      <c r="P25" s="364"/>
      <c r="Q25" s="391"/>
    </row>
    <row r="26" spans="1:17" ht="15.75" customHeight="1" thickBot="1">
      <c r="A26" s="321" t="s">
        <v>29</v>
      </c>
      <c r="B26" s="319" t="s">
        <v>77</v>
      </c>
      <c r="C26" s="34" t="s">
        <v>57</v>
      </c>
      <c r="D26" s="64"/>
      <c r="E26" s="317">
        <f>IF(D26="","",MAX(D26,D27))</f>
      </c>
      <c r="F26" s="315">
        <f>_xlfn.IFERROR(IF(E26="","",RANK(E26,$E$4:$E$43,1)),"")</f>
      </c>
      <c r="G26" s="313">
        <f>_xlfn.IFERROR(IF(E26="","",IF(E26="N",(MAX($F$4:$F$43)+1),F26)),"")</f>
      </c>
      <c r="H26" s="39" t="s">
        <v>55</v>
      </c>
      <c r="I26" s="30"/>
      <c r="J26" s="64"/>
      <c r="K26" s="65"/>
      <c r="L26" s="21">
        <f t="shared" si="0"/>
      </c>
      <c r="M26" s="365">
        <f>IF(L26="","",MIN(L27,L26))</f>
      </c>
      <c r="N26" s="384">
        <f>IF(M26="","",RANK(M26,$M$4:$M$43,1))</f>
      </c>
      <c r="O26" s="386">
        <f>IF(N26="","",SUM(N26,G26))</f>
      </c>
      <c r="P26" s="363">
        <f>IF(O26="","",RANK(O26,$O$4:$O$43,1))</f>
      </c>
      <c r="Q26" s="333">
        <f>IF(P26="","",VLOOKUP(P26,'Bodové hodnocení'!$A$1:$B$36,2,FALSE))</f>
      </c>
    </row>
    <row r="27" spans="1:17" ht="15.75" customHeight="1" thickBot="1">
      <c r="A27" s="322"/>
      <c r="B27" s="320"/>
      <c r="C27" s="36" t="s">
        <v>58</v>
      </c>
      <c r="D27" s="71"/>
      <c r="E27" s="318"/>
      <c r="F27" s="316"/>
      <c r="G27" s="314"/>
      <c r="H27" s="41" t="s">
        <v>56</v>
      </c>
      <c r="I27" s="31"/>
      <c r="J27" s="66"/>
      <c r="K27" s="67"/>
      <c r="L27" s="23">
        <f t="shared" si="0"/>
      </c>
      <c r="M27" s="367"/>
      <c r="N27" s="385"/>
      <c r="O27" s="386"/>
      <c r="P27" s="364"/>
      <c r="Q27" s="391"/>
    </row>
    <row r="28" spans="1:17" ht="15.75" customHeight="1" thickBot="1">
      <c r="A28" s="321" t="s">
        <v>30</v>
      </c>
      <c r="B28" s="319" t="s">
        <v>24</v>
      </c>
      <c r="C28" s="34" t="s">
        <v>57</v>
      </c>
      <c r="D28" s="64"/>
      <c r="E28" s="317">
        <f>IF(D28="","",MAX(D28,D29))</f>
      </c>
      <c r="F28" s="315">
        <f>_xlfn.IFERROR(IF(E28="","",RANK(E28,$E$4:$E$43,1)),"")</f>
      </c>
      <c r="G28" s="313">
        <f>_xlfn.IFERROR(IF(E28="","",IF(E28="N",(MAX($F$4:$F$43)+1),F28)),"")</f>
      </c>
      <c r="H28" s="39" t="s">
        <v>55</v>
      </c>
      <c r="I28" s="30"/>
      <c r="J28" s="64"/>
      <c r="K28" s="65"/>
      <c r="L28" s="21">
        <f t="shared" si="0"/>
      </c>
      <c r="M28" s="365">
        <f>IF(L28="","",MIN(L29,L28))</f>
      </c>
      <c r="N28" s="384">
        <f>IF(M28="","",RANK(M28,$M$4:$M$43,1))</f>
      </c>
      <c r="O28" s="386">
        <f>IF(N28="","",SUM(N28,G28))</f>
      </c>
      <c r="P28" s="363">
        <f>IF(O28="","",RANK(O28,$O$4:$O$43,1))</f>
      </c>
      <c r="Q28" s="333">
        <f>IF(P28="","",VLOOKUP(P28,'Bodové hodnocení'!$A$1:$B$36,2,FALSE))</f>
      </c>
    </row>
    <row r="29" spans="1:17" s="44" customFormat="1" ht="16.5" customHeight="1" thickBot="1">
      <c r="A29" s="322"/>
      <c r="B29" s="320"/>
      <c r="C29" s="36" t="s">
        <v>58</v>
      </c>
      <c r="D29" s="71"/>
      <c r="E29" s="318"/>
      <c r="F29" s="316"/>
      <c r="G29" s="314"/>
      <c r="H29" s="41" t="s">
        <v>56</v>
      </c>
      <c r="I29" s="31"/>
      <c r="J29" s="66"/>
      <c r="K29" s="67"/>
      <c r="L29" s="23">
        <f t="shared" si="0"/>
      </c>
      <c r="M29" s="367"/>
      <c r="N29" s="385"/>
      <c r="O29" s="386"/>
      <c r="P29" s="364"/>
      <c r="Q29" s="391"/>
    </row>
    <row r="30" spans="1:17" s="56" customFormat="1" ht="16.5" customHeight="1" thickBot="1">
      <c r="A30" s="321" t="s">
        <v>44</v>
      </c>
      <c r="B30" s="319" t="s">
        <v>75</v>
      </c>
      <c r="C30" s="34" t="s">
        <v>57</v>
      </c>
      <c r="D30" s="64"/>
      <c r="E30" s="317">
        <f>IF(D30="","",MAX(D30,D31))</f>
      </c>
      <c r="F30" s="315">
        <f>_xlfn.IFERROR(IF(E30="","",RANK(E30,$E$4:$E$43,1)),"")</f>
      </c>
      <c r="G30" s="313">
        <f>_xlfn.IFERROR(IF(E30="","",IF(E30="N",(MAX($F$4:$F$43)+1),F30)),"")</f>
      </c>
      <c r="H30" s="39" t="s">
        <v>55</v>
      </c>
      <c r="I30" s="30"/>
      <c r="J30" s="64"/>
      <c r="K30" s="65"/>
      <c r="L30" s="21">
        <f t="shared" si="0"/>
      </c>
      <c r="M30" s="365">
        <f>IF(L30="","",MIN(L31,L30))</f>
      </c>
      <c r="N30" s="384">
        <f>IF(M30="","",RANK(M30,$M$4:$M$43,1))</f>
      </c>
      <c r="O30" s="386">
        <f>IF(N30="","",SUM(N30,G30))</f>
      </c>
      <c r="P30" s="363">
        <f>IF(O30="","",RANK(O30,$O$4:$O$43,1))</f>
      </c>
      <c r="Q30" s="333">
        <f>IF(P30="","",VLOOKUP(P30,'Bodové hodnocení'!$A$1:$B$36,2,FALSE))</f>
      </c>
    </row>
    <row r="31" spans="1:17" ht="15.75" customHeight="1" thickBot="1">
      <c r="A31" s="322"/>
      <c r="B31" s="320"/>
      <c r="C31" s="36" t="s">
        <v>58</v>
      </c>
      <c r="D31" s="71"/>
      <c r="E31" s="318"/>
      <c r="F31" s="316"/>
      <c r="G31" s="314"/>
      <c r="H31" s="41" t="s">
        <v>56</v>
      </c>
      <c r="I31" s="31"/>
      <c r="J31" s="66"/>
      <c r="K31" s="67"/>
      <c r="L31" s="23">
        <f t="shared" si="0"/>
      </c>
      <c r="M31" s="367"/>
      <c r="N31" s="385"/>
      <c r="O31" s="386"/>
      <c r="P31" s="364"/>
      <c r="Q31" s="391"/>
    </row>
    <row r="32" spans="1:17" ht="15.75" customHeight="1" thickBot="1">
      <c r="A32" s="321" t="s">
        <v>53</v>
      </c>
      <c r="B32" s="319" t="s">
        <v>76</v>
      </c>
      <c r="C32" s="34" t="s">
        <v>57</v>
      </c>
      <c r="D32" s="64"/>
      <c r="E32" s="317">
        <f>IF(D32="","",MAX(D32,D33))</f>
      </c>
      <c r="F32" s="315">
        <f>_xlfn.IFERROR(IF(E32="","",RANK(E32,$E$4:$E$43,1)),"")</f>
      </c>
      <c r="G32" s="313">
        <f>_xlfn.IFERROR(IF(E32="","",IF(E32="N",(MAX($F$4:$F$43)+1),F32)),"")</f>
      </c>
      <c r="H32" s="39" t="s">
        <v>55</v>
      </c>
      <c r="I32" s="30"/>
      <c r="J32" s="64"/>
      <c r="K32" s="65"/>
      <c r="L32" s="21">
        <f t="shared" si="0"/>
      </c>
      <c r="M32" s="365">
        <f>IF(L32="","",MIN(L33,L32))</f>
      </c>
      <c r="N32" s="384">
        <f>IF(M32="","",RANK(M32,$M$4:$M$43,1))</f>
      </c>
      <c r="O32" s="386">
        <f>IF(N32="","",SUM(N32,G32))</f>
      </c>
      <c r="P32" s="363">
        <f>IF(O32="","",RANK(O32,$O$4:$O$43,1))</f>
      </c>
      <c r="Q32" s="333">
        <f>IF(P32="","",VLOOKUP(P32,'Bodové hodnocení'!$A$1:$B$36,2,FALSE))</f>
      </c>
    </row>
    <row r="33" spans="1:17" ht="16.5" customHeight="1" thickBot="1">
      <c r="A33" s="322"/>
      <c r="B33" s="320"/>
      <c r="C33" s="36" t="s">
        <v>58</v>
      </c>
      <c r="D33" s="71"/>
      <c r="E33" s="318"/>
      <c r="F33" s="316"/>
      <c r="G33" s="314"/>
      <c r="H33" s="41" t="s">
        <v>56</v>
      </c>
      <c r="I33" s="31"/>
      <c r="J33" s="66"/>
      <c r="K33" s="67"/>
      <c r="L33" s="23">
        <f t="shared" si="0"/>
      </c>
      <c r="M33" s="367"/>
      <c r="N33" s="385"/>
      <c r="O33" s="386"/>
      <c r="P33" s="364"/>
      <c r="Q33" s="391"/>
    </row>
    <row r="34" spans="1:17" ht="16.5" customHeight="1" thickBot="1">
      <c r="A34" s="321" t="s">
        <v>60</v>
      </c>
      <c r="B34" s="319" t="s">
        <v>74</v>
      </c>
      <c r="C34" s="34" t="s">
        <v>57</v>
      </c>
      <c r="D34" s="64"/>
      <c r="E34" s="317">
        <f>IF(D34="","",MAX(D34,D35))</f>
      </c>
      <c r="F34" s="315">
        <f>_xlfn.IFERROR(IF(E34="","",RANK(E34,$E$4:$E$43,1)),"")</f>
      </c>
      <c r="G34" s="313">
        <f>_xlfn.IFERROR(IF(E34="","",IF(E34="N",(MAX($F$4:$F$43)+1),F34)),"")</f>
      </c>
      <c r="H34" s="39" t="s">
        <v>55</v>
      </c>
      <c r="I34" s="30"/>
      <c r="J34" s="64"/>
      <c r="K34" s="65"/>
      <c r="L34" s="21">
        <f t="shared" si="0"/>
      </c>
      <c r="M34" s="365">
        <f>IF(L34="","",MIN(L35,L34))</f>
      </c>
      <c r="N34" s="384">
        <f>IF(M34="","",RANK(M34,$M$4:$M$43,1))</f>
      </c>
      <c r="O34" s="386">
        <f>IF(N34="","",SUM(N34,G34))</f>
      </c>
      <c r="P34" s="363">
        <f>IF(O34="","",RANK(O34,$O$4:$O$43,1))</f>
      </c>
      <c r="Q34" s="333">
        <f>IF(P34="","",VLOOKUP(P34,'Bodové hodnocení'!$A$1:$B$36,2,FALSE))</f>
      </c>
    </row>
    <row r="35" spans="1:17" ht="16.5" customHeight="1" thickBot="1">
      <c r="A35" s="322"/>
      <c r="B35" s="320"/>
      <c r="C35" s="36" t="s">
        <v>58</v>
      </c>
      <c r="D35" s="71"/>
      <c r="E35" s="318"/>
      <c r="F35" s="316"/>
      <c r="G35" s="314"/>
      <c r="H35" s="41" t="s">
        <v>56</v>
      </c>
      <c r="I35" s="31"/>
      <c r="J35" s="66"/>
      <c r="K35" s="67"/>
      <c r="L35" s="23">
        <f t="shared" si="0"/>
      </c>
      <c r="M35" s="367"/>
      <c r="N35" s="385"/>
      <c r="O35" s="386"/>
      <c r="P35" s="364"/>
      <c r="Q35" s="391"/>
    </row>
    <row r="36" spans="1:17" ht="16.5" customHeight="1" thickBot="1">
      <c r="A36" s="321" t="s">
        <v>61</v>
      </c>
      <c r="B36" s="319" t="s">
        <v>17</v>
      </c>
      <c r="C36" s="34" t="s">
        <v>57</v>
      </c>
      <c r="D36" s="64"/>
      <c r="E36" s="317">
        <f>IF(D36="","",MAX(D36,D37))</f>
      </c>
      <c r="F36" s="315">
        <f>_xlfn.IFERROR(IF(E36="","",RANK(E36,$E$4:$E$43,1)),"")</f>
      </c>
      <c r="G36" s="313">
        <f>_xlfn.IFERROR(IF(E36="","",IF(E36="N",(MAX($F$4:$F$43)+1),F36)),"")</f>
      </c>
      <c r="H36" s="39" t="s">
        <v>55</v>
      </c>
      <c r="I36" s="30"/>
      <c r="J36" s="64"/>
      <c r="K36" s="65"/>
      <c r="L36" s="21">
        <f t="shared" si="0"/>
      </c>
      <c r="M36" s="365">
        <f>IF(L36="","",MIN(L37,L36))</f>
      </c>
      <c r="N36" s="384">
        <f>IF(M36="","",RANK(M36,$M$4:$M$43,1))</f>
      </c>
      <c r="O36" s="386">
        <f>IF(N36="","",SUM(N36,G36))</f>
      </c>
      <c r="P36" s="363">
        <f>IF(O36="","",RANK(O36,$O$4:$O$43,1))</f>
      </c>
      <c r="Q36" s="333">
        <f>IF(P36="","",VLOOKUP(P36,'Bodové hodnocení'!$A$1:$B$36,2,FALSE))</f>
      </c>
    </row>
    <row r="37" spans="1:17" ht="16.5" customHeight="1" thickBot="1">
      <c r="A37" s="322"/>
      <c r="B37" s="320"/>
      <c r="C37" s="36" t="s">
        <v>58</v>
      </c>
      <c r="D37" s="71"/>
      <c r="E37" s="318"/>
      <c r="F37" s="316"/>
      <c r="G37" s="314"/>
      <c r="H37" s="41" t="s">
        <v>56</v>
      </c>
      <c r="I37" s="31"/>
      <c r="J37" s="66"/>
      <c r="K37" s="67"/>
      <c r="L37" s="23">
        <f t="shared" si="0"/>
      </c>
      <c r="M37" s="367"/>
      <c r="N37" s="385"/>
      <c r="O37" s="386"/>
      <c r="P37" s="364"/>
      <c r="Q37" s="391"/>
    </row>
    <row r="38" spans="1:17" ht="16.5" customHeight="1" thickBot="1">
      <c r="A38" s="321" t="s">
        <v>62</v>
      </c>
      <c r="B38" s="319" t="s">
        <v>71</v>
      </c>
      <c r="C38" s="34" t="s">
        <v>57</v>
      </c>
      <c r="D38" s="64"/>
      <c r="E38" s="317">
        <f>IF(D38="","",MAX(D38,D39))</f>
      </c>
      <c r="F38" s="315">
        <f>_xlfn.IFERROR(IF(E38="","",RANK(E38,$E$4:$E$43,1)),"")</f>
      </c>
      <c r="G38" s="313">
        <f>_xlfn.IFERROR(IF(E38="","",IF(E38="N",(MAX($F$4:$F$43)+1),F38)),"")</f>
      </c>
      <c r="H38" s="39" t="s">
        <v>55</v>
      </c>
      <c r="I38" s="30"/>
      <c r="J38" s="64"/>
      <c r="K38" s="65"/>
      <c r="L38" s="21">
        <f t="shared" si="0"/>
      </c>
      <c r="M38" s="365">
        <f>IF(L38="","",MIN(L39,L38))</f>
      </c>
      <c r="N38" s="384">
        <f>IF(M38="","",RANK(M38,$M$4:$M$43,1))</f>
      </c>
      <c r="O38" s="386">
        <f>IF(N38="","",SUM(N38,G38))</f>
      </c>
      <c r="P38" s="363">
        <f>IF(O38="","",RANK(O38,$O$4:$O$43,1))</f>
      </c>
      <c r="Q38" s="333">
        <f>IF(P38="","",VLOOKUP(P38,'Bodové hodnocení'!$A$1:$B$36,2,FALSE))</f>
      </c>
    </row>
    <row r="39" spans="1:17" ht="16.5" customHeight="1" thickBot="1">
      <c r="A39" s="322"/>
      <c r="B39" s="320"/>
      <c r="C39" s="36" t="s">
        <v>58</v>
      </c>
      <c r="D39" s="71"/>
      <c r="E39" s="318"/>
      <c r="F39" s="316"/>
      <c r="G39" s="314"/>
      <c r="H39" s="41" t="s">
        <v>56</v>
      </c>
      <c r="I39" s="31"/>
      <c r="J39" s="66"/>
      <c r="K39" s="67"/>
      <c r="L39" s="23">
        <f t="shared" si="0"/>
      </c>
      <c r="M39" s="367"/>
      <c r="N39" s="385"/>
      <c r="O39" s="386"/>
      <c r="P39" s="364"/>
      <c r="Q39" s="391"/>
    </row>
    <row r="40" spans="1:17" ht="16.5" customHeight="1" thickBot="1">
      <c r="A40" s="321" t="s">
        <v>72</v>
      </c>
      <c r="B40" s="319" t="s">
        <v>14</v>
      </c>
      <c r="C40" s="34" t="s">
        <v>57</v>
      </c>
      <c r="D40" s="64"/>
      <c r="E40" s="317">
        <f>IF(D40="","",MAX(D40,D41))</f>
      </c>
      <c r="F40" s="315">
        <f>_xlfn.IFERROR(IF(E40="","",RANK(E40,$E$4:$E$43,1)),"")</f>
      </c>
      <c r="G40" s="313">
        <f>_xlfn.IFERROR(IF(E40="","",IF(E40="N",(MAX($F$4:$F$43)+1),F40)),"")</f>
      </c>
      <c r="H40" s="39" t="s">
        <v>55</v>
      </c>
      <c r="I40" s="30"/>
      <c r="J40" s="64"/>
      <c r="K40" s="65"/>
      <c r="L40" s="21">
        <f t="shared" si="0"/>
      </c>
      <c r="M40" s="365">
        <f>IF(L40="","",MIN(L41,L40))</f>
      </c>
      <c r="N40" s="384">
        <f>IF(M40="","",RANK(M40,$M$4:$M$43,1))</f>
      </c>
      <c r="O40" s="386">
        <f>IF(N40="","",SUM(N40,G40))</f>
      </c>
      <c r="P40" s="363">
        <f>IF(O40="","",RANK(O40,$O$4:$O$43,1))</f>
      </c>
      <c r="Q40" s="333">
        <f>IF(P40="","",VLOOKUP(P40,'Bodové hodnocení'!$A$1:$B$36,2,FALSE))</f>
      </c>
    </row>
    <row r="41" spans="1:17" ht="16.5" customHeight="1" thickBot="1">
      <c r="A41" s="322"/>
      <c r="B41" s="320"/>
      <c r="C41" s="36" t="s">
        <v>58</v>
      </c>
      <c r="D41" s="71"/>
      <c r="E41" s="318"/>
      <c r="F41" s="316"/>
      <c r="G41" s="314"/>
      <c r="H41" s="41" t="s">
        <v>56</v>
      </c>
      <c r="I41" s="31"/>
      <c r="J41" s="66"/>
      <c r="K41" s="67"/>
      <c r="L41" s="23">
        <f t="shared" si="0"/>
      </c>
      <c r="M41" s="367"/>
      <c r="N41" s="385"/>
      <c r="O41" s="386"/>
      <c r="P41" s="364"/>
      <c r="Q41" s="391"/>
    </row>
    <row r="42" spans="1:17" ht="16.5" customHeight="1">
      <c r="A42" s="321" t="s">
        <v>78</v>
      </c>
      <c r="B42" s="319" t="s">
        <v>5</v>
      </c>
      <c r="C42" s="34" t="s">
        <v>57</v>
      </c>
      <c r="D42" s="64"/>
      <c r="E42" s="317">
        <f>IF(D42="","",MAX(D42,D43))</f>
      </c>
      <c r="F42" s="315">
        <f>_xlfn.IFERROR(IF(E42="","",RANK(E42,$E$4:$E$43,1)),"")</f>
      </c>
      <c r="G42" s="313">
        <f>_xlfn.IFERROR(IF(E42="","",IF(E42="N",(MAX($F$4:$F$43)+1),F42)),"")</f>
      </c>
      <c r="H42" s="39" t="s">
        <v>55</v>
      </c>
      <c r="I42" s="30"/>
      <c r="J42" s="64"/>
      <c r="K42" s="65"/>
      <c r="L42" s="21">
        <f t="shared" si="0"/>
      </c>
      <c r="M42" s="365">
        <f>IF(L42="","",MIN(L43,L42))</f>
      </c>
      <c r="N42" s="384">
        <f>IF(M42="","",RANK(M42,$M$4:$M$43,1))</f>
      </c>
      <c r="O42" s="389">
        <f>IF(N42="","",SUM(N42,G42))</f>
      </c>
      <c r="P42" s="363">
        <f>IF(O42="","",RANK(O42,$O$4:$O$43,1))</f>
      </c>
      <c r="Q42" s="333">
        <f>IF(P42="","",VLOOKUP(P42,'Bodové hodnocení'!$A$1:$B$36,2,FALSE))</f>
      </c>
    </row>
    <row r="43" spans="1:17" ht="16.5" customHeight="1" thickBot="1">
      <c r="A43" s="339"/>
      <c r="B43" s="406"/>
      <c r="C43" s="38" t="s">
        <v>58</v>
      </c>
      <c r="D43" s="71"/>
      <c r="E43" s="440"/>
      <c r="F43" s="408"/>
      <c r="G43" s="409"/>
      <c r="H43" s="43" t="s">
        <v>56</v>
      </c>
      <c r="I43" s="31"/>
      <c r="J43" s="69"/>
      <c r="K43" s="70"/>
      <c r="L43" s="25">
        <f t="shared" si="0"/>
      </c>
      <c r="M43" s="441"/>
      <c r="N43" s="438"/>
      <c r="O43" s="485"/>
      <c r="P43" s="401"/>
      <c r="Q43" s="334"/>
    </row>
    <row r="44" spans="1:17" ht="48" customHeight="1" thickBot="1" thickTop="1">
      <c r="A44" s="360" t="s">
        <v>83</v>
      </c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2"/>
    </row>
    <row r="45" spans="1:17" ht="21.75" customHeight="1" thickBot="1" thickTop="1">
      <c r="A45" s="451" t="s">
        <v>63</v>
      </c>
      <c r="B45" s="452"/>
      <c r="C45" s="442" t="s">
        <v>31</v>
      </c>
      <c r="D45" s="443"/>
      <c r="E45" s="443"/>
      <c r="F45" s="443"/>
      <c r="G45" s="55"/>
      <c r="H45" s="444" t="s">
        <v>67</v>
      </c>
      <c r="I45" s="445"/>
      <c r="J45" s="445"/>
      <c r="K45" s="445"/>
      <c r="L45" s="445"/>
      <c r="M45" s="445"/>
      <c r="N45" s="446"/>
      <c r="O45" s="447" t="s">
        <v>32</v>
      </c>
      <c r="P45" s="448" t="s">
        <v>69</v>
      </c>
      <c r="Q45" s="450" t="s">
        <v>33</v>
      </c>
    </row>
    <row r="46" spans="1:17" ht="33.75" customHeight="1" thickBot="1">
      <c r="A46" s="46" t="s">
        <v>34</v>
      </c>
      <c r="B46" s="47" t="s">
        <v>2</v>
      </c>
      <c r="C46" s="48"/>
      <c r="D46" s="75" t="s">
        <v>42</v>
      </c>
      <c r="E46" s="49" t="s">
        <v>35</v>
      </c>
      <c r="F46" s="50" t="s">
        <v>36</v>
      </c>
      <c r="G46" s="51" t="s">
        <v>36</v>
      </c>
      <c r="H46" s="49"/>
      <c r="I46" s="52" t="s">
        <v>37</v>
      </c>
      <c r="J46" s="52" t="s">
        <v>38</v>
      </c>
      <c r="K46" s="52" t="s">
        <v>39</v>
      </c>
      <c r="L46" s="52" t="s">
        <v>42</v>
      </c>
      <c r="M46" s="52" t="s">
        <v>35</v>
      </c>
      <c r="N46" s="53" t="s">
        <v>36</v>
      </c>
      <c r="O46" s="412"/>
      <c r="P46" s="449"/>
      <c r="Q46" s="413"/>
    </row>
    <row r="47" spans="1:17" ht="16.5" customHeight="1" thickBot="1">
      <c r="A47" s="321" t="s">
        <v>16</v>
      </c>
      <c r="B47" s="340" t="s">
        <v>52</v>
      </c>
      <c r="C47" s="26" t="s">
        <v>57</v>
      </c>
      <c r="D47" s="30"/>
      <c r="E47" s="317">
        <f>IF(D47="","",MAX(D47,D48))</f>
      </c>
      <c r="F47" s="315">
        <f>_xlfn.IFERROR(IF(E47="","",RANK(E47,$E$47:$E$82,1)),"")</f>
      </c>
      <c r="G47" s="313">
        <f>_xlfn.IFERROR(IF(E47="","",IF(E47="N",(MAX($F$47:$F$82)+1),F47)),"")</f>
      </c>
      <c r="H47" s="39" t="s">
        <v>55</v>
      </c>
      <c r="I47" s="30"/>
      <c r="J47" s="60"/>
      <c r="K47" s="61"/>
      <c r="L47" s="57">
        <f>IF(I47="","",MAX(I47,J47)+K47)</f>
      </c>
      <c r="M47" s="365">
        <f>IF(L47="","",MIN(L48,L47))</f>
      </c>
      <c r="N47" s="384">
        <f>IF(M47="","",RANK(M47,$M$47:$M$82,1))</f>
      </c>
      <c r="O47" s="386">
        <f>IF(N47="","",SUM(N47,G47))</f>
      </c>
      <c r="P47" s="363">
        <f>IF(O47="","",RANK(O47,$O$47:$O$82,1))</f>
      </c>
      <c r="Q47" s="333">
        <f>IF(P47="","",VLOOKUP(P47,'Bodové hodnocení'!$A$1:$B$36,2,FALSE))</f>
      </c>
    </row>
    <row r="48" spans="1:17" ht="16.5" customHeight="1" thickBot="1">
      <c r="A48" s="338"/>
      <c r="B48" s="348"/>
      <c r="C48" s="35" t="s">
        <v>58</v>
      </c>
      <c r="D48" s="167"/>
      <c r="E48" s="318"/>
      <c r="F48" s="316"/>
      <c r="G48" s="314"/>
      <c r="H48" s="40" t="s">
        <v>56</v>
      </c>
      <c r="I48" s="32"/>
      <c r="J48" s="62"/>
      <c r="K48" s="63"/>
      <c r="L48" s="58">
        <f aca="true" t="shared" si="1" ref="L48:L82">IF(I48="","",MAX(I48,J48)+K48)</f>
      </c>
      <c r="M48" s="366"/>
      <c r="N48" s="439"/>
      <c r="O48" s="386"/>
      <c r="P48" s="399"/>
      <c r="Q48" s="337"/>
    </row>
    <row r="49" spans="1:17" ht="16.5" customHeight="1" thickBot="1">
      <c r="A49" s="321" t="s">
        <v>18</v>
      </c>
      <c r="B49" s="319" t="s">
        <v>13</v>
      </c>
      <c r="C49" s="34" t="s">
        <v>57</v>
      </c>
      <c r="D49" s="30"/>
      <c r="E49" s="317">
        <f>IF(D49="","",MAX(D49,D50))</f>
      </c>
      <c r="F49" s="315">
        <f>_xlfn.IFERROR(IF(E49="","",RANK(E49,$E$47:$E$82,1)),"")</f>
      </c>
      <c r="G49" s="313">
        <f>_xlfn.IFERROR(IF(E49="","",IF(E49="N",(MAX($F$47:$F$82)+1),F49)),"")</f>
      </c>
      <c r="H49" s="39" t="s">
        <v>55</v>
      </c>
      <c r="I49" s="30"/>
      <c r="J49" s="64"/>
      <c r="K49" s="65"/>
      <c r="L49" s="57">
        <f t="shared" si="1"/>
      </c>
      <c r="M49" s="365">
        <f>IF(L49="","",MIN(L50,L49))</f>
      </c>
      <c r="N49" s="384">
        <f>IF(M49="","",RANK(M49,$M$47:$M$82,1))</f>
      </c>
      <c r="O49" s="386">
        <f>IF(N49="","",SUM(N49,G49))</f>
      </c>
      <c r="P49" s="363">
        <f>IF(O49="","",RANK(O49,$O$47:$O$82,1))</f>
      </c>
      <c r="Q49" s="333">
        <f>IF(P49="","",VLOOKUP(P49,'Bodové hodnocení'!$A$1:$B$36,2,FALSE))</f>
      </c>
    </row>
    <row r="50" spans="1:17" ht="16.5" customHeight="1" thickBot="1">
      <c r="A50" s="322"/>
      <c r="B50" s="320"/>
      <c r="C50" s="36" t="s">
        <v>58</v>
      </c>
      <c r="D50" s="167"/>
      <c r="E50" s="318"/>
      <c r="F50" s="316"/>
      <c r="G50" s="314"/>
      <c r="H50" s="41" t="s">
        <v>56</v>
      </c>
      <c r="I50" s="32"/>
      <c r="J50" s="66"/>
      <c r="K50" s="67"/>
      <c r="L50" s="58">
        <f t="shared" si="1"/>
      </c>
      <c r="M50" s="366"/>
      <c r="N50" s="439"/>
      <c r="O50" s="386"/>
      <c r="P50" s="399"/>
      <c r="Q50" s="337"/>
    </row>
    <row r="51" spans="1:17" ht="16.5" customHeight="1" thickBot="1">
      <c r="A51" s="321" t="s">
        <v>19</v>
      </c>
      <c r="B51" s="392" t="s">
        <v>12</v>
      </c>
      <c r="C51" s="34" t="s">
        <v>57</v>
      </c>
      <c r="D51" s="30"/>
      <c r="E51" s="317">
        <f>IF(D51="","",MAX(D51,D52))</f>
      </c>
      <c r="F51" s="315">
        <f>_xlfn.IFERROR(IF(E51="","",RANK(E51,$E$47:$E$82,1)),"")</f>
      </c>
      <c r="G51" s="313">
        <f>_xlfn.IFERROR(IF(E51="","",IF(E51="N",(MAX($F$47:$F$82)+1),F51)),"")</f>
      </c>
      <c r="H51" s="39" t="s">
        <v>55</v>
      </c>
      <c r="I51" s="30"/>
      <c r="J51" s="64"/>
      <c r="K51" s="65"/>
      <c r="L51" s="57">
        <f t="shared" si="1"/>
      </c>
      <c r="M51" s="365">
        <f>IF(L51="","",MIN(L52,L51))</f>
      </c>
      <c r="N51" s="384">
        <f>IF(M51="","",RANK(M51,$M$47:$M$82,1))</f>
      </c>
      <c r="O51" s="386">
        <f>IF(N51="","",SUM(N51,G51))</f>
      </c>
      <c r="P51" s="363">
        <f>IF(O51="","",RANK(O51,$O$47:$O$82,1))</f>
      </c>
      <c r="Q51" s="333">
        <f>IF(P51="","",VLOOKUP(P51,'Bodové hodnocení'!$A$1:$B$36,2,FALSE))</f>
      </c>
    </row>
    <row r="52" spans="1:17" ht="16.5" customHeight="1" thickBot="1">
      <c r="A52" s="338"/>
      <c r="B52" s="320"/>
      <c r="C52" s="36" t="s">
        <v>58</v>
      </c>
      <c r="D52" s="167"/>
      <c r="E52" s="318"/>
      <c r="F52" s="316"/>
      <c r="G52" s="314"/>
      <c r="H52" s="41" t="s">
        <v>56</v>
      </c>
      <c r="I52" s="32"/>
      <c r="J52" s="66"/>
      <c r="K52" s="67"/>
      <c r="L52" s="58">
        <f t="shared" si="1"/>
      </c>
      <c r="M52" s="366"/>
      <c r="N52" s="439"/>
      <c r="O52" s="386"/>
      <c r="P52" s="399"/>
      <c r="Q52" s="337"/>
    </row>
    <row r="53" spans="1:17" ht="16.5" customHeight="1" thickBot="1">
      <c r="A53" s="321" t="s">
        <v>20</v>
      </c>
      <c r="B53" s="319" t="s">
        <v>8</v>
      </c>
      <c r="C53" s="37" t="s">
        <v>57</v>
      </c>
      <c r="D53" s="30"/>
      <c r="E53" s="317">
        <f>IF(D53="","",MAX(D53,D54))</f>
      </c>
      <c r="F53" s="315">
        <f>_xlfn.IFERROR(IF(E53="","",RANK(E53,$E$47:$E$82,1)),"")</f>
      </c>
      <c r="G53" s="313">
        <f>_xlfn.IFERROR(IF(E53="","",IF(E53="N",(MAX($F$47:$F$82)+1),F53)),"")</f>
      </c>
      <c r="H53" s="42" t="s">
        <v>55</v>
      </c>
      <c r="I53" s="30"/>
      <c r="J53" s="29"/>
      <c r="K53" s="68"/>
      <c r="L53" s="57">
        <f t="shared" si="1"/>
      </c>
      <c r="M53" s="365">
        <f>IF(L53="","",MIN(L54,L53))</f>
      </c>
      <c r="N53" s="384">
        <f>IF(M53="","",RANK(M53,$M$47:$M$82,1))</f>
      </c>
      <c r="O53" s="386">
        <f>IF(N53="","",SUM(N53,G53))</f>
      </c>
      <c r="P53" s="363">
        <f>IF(O53="","",RANK(O53,$O$47:$O$82,1))</f>
      </c>
      <c r="Q53" s="333">
        <f>IF(P53="","",VLOOKUP(P53,'Bodové hodnocení'!$A$1:$B$36,2,FALSE))</f>
      </c>
    </row>
    <row r="54" spans="1:17" ht="16.5" customHeight="1" thickBot="1">
      <c r="A54" s="322"/>
      <c r="B54" s="320"/>
      <c r="C54" s="35" t="s">
        <v>58</v>
      </c>
      <c r="D54" s="167"/>
      <c r="E54" s="318"/>
      <c r="F54" s="316"/>
      <c r="G54" s="314"/>
      <c r="H54" s="40" t="s">
        <v>56</v>
      </c>
      <c r="I54" s="32"/>
      <c r="J54" s="62"/>
      <c r="K54" s="63"/>
      <c r="L54" s="58">
        <f t="shared" si="1"/>
      </c>
      <c r="M54" s="366"/>
      <c r="N54" s="439"/>
      <c r="O54" s="386"/>
      <c r="P54" s="399"/>
      <c r="Q54" s="337"/>
    </row>
    <row r="55" spans="1:17" ht="16.5" customHeight="1" thickBot="1">
      <c r="A55" s="321" t="s">
        <v>21</v>
      </c>
      <c r="B55" s="319" t="s">
        <v>4</v>
      </c>
      <c r="C55" s="34" t="s">
        <v>57</v>
      </c>
      <c r="D55" s="30"/>
      <c r="E55" s="317">
        <f>IF(D55="","",MAX(D55,D56))</f>
      </c>
      <c r="F55" s="315">
        <f>_xlfn.IFERROR(IF(E55="","",RANK(E55,$E$47:$E$82,1)),"")</f>
      </c>
      <c r="G55" s="313">
        <f>_xlfn.IFERROR(IF(E55="","",IF(E55="N",(MAX($F$47:$F$82)+1),F55)),"")</f>
      </c>
      <c r="H55" s="39" t="s">
        <v>55</v>
      </c>
      <c r="I55" s="30"/>
      <c r="J55" s="64"/>
      <c r="K55" s="65"/>
      <c r="L55" s="57">
        <f t="shared" si="1"/>
      </c>
      <c r="M55" s="365">
        <f>IF(L55="","",MIN(L56,L55))</f>
      </c>
      <c r="N55" s="384">
        <f>IF(M55="","",RANK(M55,$M$47:$M$82,1))</f>
      </c>
      <c r="O55" s="386">
        <f>IF(N55="","",SUM(N55,G55))</f>
      </c>
      <c r="P55" s="363">
        <f>IF(O55="","",RANK(O55,$O$47:$O$82,1))</f>
      </c>
      <c r="Q55" s="333">
        <f>IF(P55="","",VLOOKUP(P55,'Bodové hodnocení'!$A$1:$B$36,2,FALSE))</f>
      </c>
    </row>
    <row r="56" spans="1:17" ht="16.5" customHeight="1" thickBot="1">
      <c r="A56" s="338"/>
      <c r="B56" s="320"/>
      <c r="C56" s="36" t="s">
        <v>58</v>
      </c>
      <c r="D56" s="167"/>
      <c r="E56" s="318"/>
      <c r="F56" s="316"/>
      <c r="G56" s="314"/>
      <c r="H56" s="41" t="s">
        <v>56</v>
      </c>
      <c r="I56" s="32"/>
      <c r="J56" s="66"/>
      <c r="K56" s="67"/>
      <c r="L56" s="58">
        <f t="shared" si="1"/>
      </c>
      <c r="M56" s="366"/>
      <c r="N56" s="439"/>
      <c r="O56" s="386"/>
      <c r="P56" s="399"/>
      <c r="Q56" s="337"/>
    </row>
    <row r="57" spans="1:17" ht="16.5" customHeight="1" thickBot="1">
      <c r="A57" s="321" t="s">
        <v>22</v>
      </c>
      <c r="B57" s="319" t="s">
        <v>6</v>
      </c>
      <c r="C57" s="37" t="s">
        <v>57</v>
      </c>
      <c r="D57" s="30"/>
      <c r="E57" s="317">
        <f>IF(D57="","",MAX(D57,D58))</f>
      </c>
      <c r="F57" s="315">
        <f>_xlfn.IFERROR(IF(E57="","",RANK(E57,$E$47:$E$82,1)),"")</f>
      </c>
      <c r="G57" s="313">
        <f>_xlfn.IFERROR(IF(E57="","",IF(E57="N",(MAX($F$47:$F$82)+1),F57)),"")</f>
      </c>
      <c r="H57" s="42" t="s">
        <v>55</v>
      </c>
      <c r="I57" s="30"/>
      <c r="J57" s="29"/>
      <c r="K57" s="68"/>
      <c r="L57" s="57">
        <f t="shared" si="1"/>
      </c>
      <c r="M57" s="365">
        <f>IF(L57="","",MIN(L58,L57))</f>
      </c>
      <c r="N57" s="384">
        <f>IF(M57="","",RANK(M57,$M$47:$M$82,1))</f>
      </c>
      <c r="O57" s="386">
        <f>IF(N57="","",SUM(N57,G57))</f>
      </c>
      <c r="P57" s="363">
        <f>IF(O57="","",RANK(O57,$O$47:$O$82,1))</f>
      </c>
      <c r="Q57" s="333">
        <f>IF(P57="","",VLOOKUP(P57,'Bodové hodnocení'!$A$1:$B$36,2,FALSE))</f>
      </c>
    </row>
    <row r="58" spans="1:17" ht="16.5" customHeight="1" thickBot="1">
      <c r="A58" s="322"/>
      <c r="B58" s="320"/>
      <c r="C58" s="35" t="s">
        <v>58</v>
      </c>
      <c r="D58" s="167"/>
      <c r="E58" s="318"/>
      <c r="F58" s="316"/>
      <c r="G58" s="314"/>
      <c r="H58" s="40" t="s">
        <v>56</v>
      </c>
      <c r="I58" s="32"/>
      <c r="J58" s="62"/>
      <c r="K58" s="63"/>
      <c r="L58" s="58">
        <f t="shared" si="1"/>
      </c>
      <c r="M58" s="366"/>
      <c r="N58" s="439"/>
      <c r="O58" s="386"/>
      <c r="P58" s="399"/>
      <c r="Q58" s="337"/>
    </row>
    <row r="59" spans="1:17" ht="16.5" customHeight="1" thickBot="1">
      <c r="A59" s="321" t="s">
        <v>23</v>
      </c>
      <c r="B59" s="319" t="s">
        <v>73</v>
      </c>
      <c r="C59" s="34" t="s">
        <v>57</v>
      </c>
      <c r="D59" s="30"/>
      <c r="E59" s="317">
        <f>IF(D59="","",MAX(D59,D60))</f>
      </c>
      <c r="F59" s="315">
        <f>_xlfn.IFERROR(IF(E59="","",RANK(E59,$E$47:$E$82,1)),"")</f>
      </c>
      <c r="G59" s="313">
        <f>_xlfn.IFERROR(IF(E59="","",IF(E59="N",(MAX($F$47:$F$82)+1),F59)),"")</f>
      </c>
      <c r="H59" s="39" t="s">
        <v>55</v>
      </c>
      <c r="I59" s="30"/>
      <c r="J59" s="64"/>
      <c r="K59" s="65"/>
      <c r="L59" s="57">
        <f t="shared" si="1"/>
      </c>
      <c r="M59" s="365">
        <f>IF(L59="","",MIN(L60,L59))</f>
      </c>
      <c r="N59" s="384">
        <f>IF(M59="","",RANK(M59,$M$47:$M$82,1))</f>
      </c>
      <c r="O59" s="386">
        <f>IF(N59="","",SUM(N59,G59))</f>
      </c>
      <c r="P59" s="363">
        <f>IF(O59="","",RANK(O59,$O$47:$O$82,1))</f>
      </c>
      <c r="Q59" s="333">
        <f>IF(P59="","",VLOOKUP(P59,'Bodové hodnocení'!$A$1:$B$36,2,FALSE))</f>
      </c>
    </row>
    <row r="60" spans="1:17" ht="16.5" customHeight="1" thickBot="1">
      <c r="A60" s="338"/>
      <c r="B60" s="320"/>
      <c r="C60" s="36" t="s">
        <v>58</v>
      </c>
      <c r="D60" s="167"/>
      <c r="E60" s="318"/>
      <c r="F60" s="316"/>
      <c r="G60" s="314"/>
      <c r="H60" s="41" t="s">
        <v>56</v>
      </c>
      <c r="I60" s="32"/>
      <c r="J60" s="66"/>
      <c r="K60" s="67"/>
      <c r="L60" s="58">
        <f t="shared" si="1"/>
      </c>
      <c r="M60" s="366"/>
      <c r="N60" s="439"/>
      <c r="O60" s="386"/>
      <c r="P60" s="399"/>
      <c r="Q60" s="337"/>
    </row>
    <row r="61" spans="1:17" ht="16.5" thickBot="1">
      <c r="A61" s="321" t="s">
        <v>25</v>
      </c>
      <c r="B61" s="319" t="s">
        <v>54</v>
      </c>
      <c r="C61" s="37" t="s">
        <v>57</v>
      </c>
      <c r="D61" s="30"/>
      <c r="E61" s="317">
        <f>IF(D61="","",MAX(D61,D62))</f>
      </c>
      <c r="F61" s="315">
        <f>_xlfn.IFERROR(IF(E61="","",RANK(E61,$E$47:$E$82,1)),"")</f>
      </c>
      <c r="G61" s="313">
        <f>_xlfn.IFERROR(IF(E61="","",IF(E61="N",(MAX($F$47:$F$82)+1),F61)),"")</f>
      </c>
      <c r="H61" s="42" t="s">
        <v>55</v>
      </c>
      <c r="I61" s="30"/>
      <c r="J61" s="29"/>
      <c r="K61" s="68"/>
      <c r="L61" s="57">
        <f t="shared" si="1"/>
      </c>
      <c r="M61" s="365">
        <f>IF(L61="","",MIN(L62,L61))</f>
      </c>
      <c r="N61" s="384">
        <f>IF(M61="","",RANK(M61,$M$47:$M$82,1))</f>
      </c>
      <c r="O61" s="386">
        <f>IF(N61="","",SUM(N61,G61))</f>
      </c>
      <c r="P61" s="363">
        <f>IF(O61="","",RANK(O61,$O$47:$O$82,1))</f>
      </c>
      <c r="Q61" s="333">
        <f>IF(P61="","",VLOOKUP(P61,'Bodové hodnocení'!$A$1:$B$36,2,FALSE))</f>
      </c>
    </row>
    <row r="62" spans="1:17" ht="16.5" thickBot="1">
      <c r="A62" s="322"/>
      <c r="B62" s="320"/>
      <c r="C62" s="35" t="s">
        <v>58</v>
      </c>
      <c r="D62" s="31"/>
      <c r="E62" s="318"/>
      <c r="F62" s="316"/>
      <c r="G62" s="314"/>
      <c r="H62" s="40" t="s">
        <v>56</v>
      </c>
      <c r="I62" s="32"/>
      <c r="J62" s="62"/>
      <c r="K62" s="63"/>
      <c r="L62" s="58">
        <f t="shared" si="1"/>
      </c>
      <c r="M62" s="366"/>
      <c r="N62" s="439"/>
      <c r="O62" s="386"/>
      <c r="P62" s="399"/>
      <c r="Q62" s="337"/>
    </row>
    <row r="63" spans="1:17" ht="16.5" thickBot="1">
      <c r="A63" s="321" t="s">
        <v>26</v>
      </c>
      <c r="B63" s="319" t="s">
        <v>10</v>
      </c>
      <c r="C63" s="34" t="s">
        <v>57</v>
      </c>
      <c r="D63" s="30"/>
      <c r="E63" s="317">
        <f>IF(D63="","",MAX(D63,D64))</f>
      </c>
      <c r="F63" s="315">
        <f>_xlfn.IFERROR(IF(E63="","",RANK(E63,$E$47:$E$82,1)),"")</f>
      </c>
      <c r="G63" s="313">
        <f>_xlfn.IFERROR(IF(E63="","",IF(E63="N",(MAX($F$47:$F$82)+1),F63)),"")</f>
      </c>
      <c r="H63" s="39" t="s">
        <v>55</v>
      </c>
      <c r="I63" s="30"/>
      <c r="J63" s="64"/>
      <c r="K63" s="65"/>
      <c r="L63" s="57">
        <f t="shared" si="1"/>
      </c>
      <c r="M63" s="365">
        <f>IF(L63="","",MIN(L64,L63))</f>
      </c>
      <c r="N63" s="384">
        <f>IF(M63="","",RANK(M63,$M$47:$M$82,1))</f>
      </c>
      <c r="O63" s="386">
        <f>IF(N63="","",SUM(N63,G63))</f>
      </c>
      <c r="P63" s="363">
        <f>IF(O63="","",RANK(O63,$O$47:$O$82,1))</f>
      </c>
      <c r="Q63" s="333">
        <f>IF(P63="","",VLOOKUP(P63,'Bodové hodnocení'!$A$1:$B$36,2,FALSE))</f>
      </c>
    </row>
    <row r="64" spans="1:17" ht="16.5" thickBot="1">
      <c r="A64" s="338"/>
      <c r="B64" s="320"/>
      <c r="C64" s="36" t="s">
        <v>58</v>
      </c>
      <c r="D64" s="167"/>
      <c r="E64" s="318"/>
      <c r="F64" s="316"/>
      <c r="G64" s="314"/>
      <c r="H64" s="41" t="s">
        <v>56</v>
      </c>
      <c r="I64" s="32"/>
      <c r="J64" s="66"/>
      <c r="K64" s="67"/>
      <c r="L64" s="58">
        <f t="shared" si="1"/>
      </c>
      <c r="M64" s="366"/>
      <c r="N64" s="439"/>
      <c r="O64" s="386"/>
      <c r="P64" s="399"/>
      <c r="Q64" s="337"/>
    </row>
    <row r="65" spans="1:17" ht="16.5" thickBot="1">
      <c r="A65" s="321" t="s">
        <v>27</v>
      </c>
      <c r="B65" s="319" t="s">
        <v>66</v>
      </c>
      <c r="C65" s="37" t="s">
        <v>57</v>
      </c>
      <c r="D65" s="30"/>
      <c r="E65" s="317">
        <f>IF(D65="","",MAX(D65,D66))</f>
      </c>
      <c r="F65" s="315">
        <f>_xlfn.IFERROR(IF(E65="","",RANK(E65,$E$47:$E$82,1)),"")</f>
      </c>
      <c r="G65" s="313">
        <f>_xlfn.IFERROR(IF(E65="","",IF(E65="N",(MAX($F$47:$F$82)+1),F65)),"")</f>
      </c>
      <c r="H65" s="42" t="s">
        <v>55</v>
      </c>
      <c r="I65" s="30"/>
      <c r="J65" s="29"/>
      <c r="K65" s="68"/>
      <c r="L65" s="57">
        <f t="shared" si="1"/>
      </c>
      <c r="M65" s="365">
        <f>IF(L65="","",MIN(L66,L65))</f>
      </c>
      <c r="N65" s="384">
        <f>IF(M65="","",RANK(M65,$M$47:$M$82,1))</f>
      </c>
      <c r="O65" s="386">
        <f>IF(N65="","",SUM(N65,G65))</f>
      </c>
      <c r="P65" s="363">
        <f>IF(O65="","",RANK(O65,$O$47:$O$82,1))</f>
      </c>
      <c r="Q65" s="333">
        <f>IF(P65="","",VLOOKUP(P65,'Bodové hodnocení'!$A$1:$B$36,2,FALSE))</f>
      </c>
    </row>
    <row r="66" spans="1:17" ht="16.5" thickBot="1">
      <c r="A66" s="322"/>
      <c r="B66" s="320"/>
      <c r="C66" s="35" t="s">
        <v>58</v>
      </c>
      <c r="D66" s="167"/>
      <c r="E66" s="318"/>
      <c r="F66" s="316"/>
      <c r="G66" s="314"/>
      <c r="H66" s="40" t="s">
        <v>56</v>
      </c>
      <c r="I66" s="32"/>
      <c r="J66" s="62"/>
      <c r="K66" s="63"/>
      <c r="L66" s="58">
        <f t="shared" si="1"/>
      </c>
      <c r="M66" s="366"/>
      <c r="N66" s="439"/>
      <c r="O66" s="386"/>
      <c r="P66" s="399"/>
      <c r="Q66" s="337"/>
    </row>
    <row r="67" spans="1:17" ht="16.5" thickBot="1">
      <c r="A67" s="321" t="s">
        <v>28</v>
      </c>
      <c r="B67" s="319" t="s">
        <v>77</v>
      </c>
      <c r="C67" s="34" t="s">
        <v>57</v>
      </c>
      <c r="D67" s="30"/>
      <c r="E67" s="317">
        <f>IF(D67="","",MAX(D67,D68))</f>
      </c>
      <c r="F67" s="315">
        <f>_xlfn.IFERROR(IF(E67="","",RANK(E67,$E$47:$E$82,1)),"")</f>
      </c>
      <c r="G67" s="313">
        <f>_xlfn.IFERROR(IF(E67="","",IF(E67="N",(MAX($F$47:$F$82)+1),F67)),"")</f>
      </c>
      <c r="H67" s="39" t="s">
        <v>55</v>
      </c>
      <c r="I67" s="30"/>
      <c r="J67" s="64"/>
      <c r="K67" s="65"/>
      <c r="L67" s="57">
        <f t="shared" si="1"/>
      </c>
      <c r="M67" s="365">
        <f>IF(L67="","",MIN(L68,L67))</f>
      </c>
      <c r="N67" s="384">
        <f>IF(M67="","",RANK(M67,$M$47:$M$82,1))</f>
      </c>
      <c r="O67" s="386">
        <f>IF(N67="","",SUM(N67,G67))</f>
      </c>
      <c r="P67" s="363">
        <f>IF(O67="","",RANK(O67,$O$47:$O$82,1))</f>
      </c>
      <c r="Q67" s="333">
        <f>IF(P67="","",VLOOKUP(P67,'Bodové hodnocení'!$A$1:$B$36,2,FALSE))</f>
      </c>
    </row>
    <row r="68" spans="1:17" ht="16.5" thickBot="1">
      <c r="A68" s="338"/>
      <c r="B68" s="320"/>
      <c r="C68" s="36" t="s">
        <v>58</v>
      </c>
      <c r="D68" s="167"/>
      <c r="E68" s="318"/>
      <c r="F68" s="316"/>
      <c r="G68" s="314"/>
      <c r="H68" s="41" t="s">
        <v>56</v>
      </c>
      <c r="I68" s="32"/>
      <c r="J68" s="66"/>
      <c r="K68" s="67"/>
      <c r="L68" s="58">
        <f t="shared" si="1"/>
      </c>
      <c r="M68" s="366"/>
      <c r="N68" s="439"/>
      <c r="O68" s="386"/>
      <c r="P68" s="399"/>
      <c r="Q68" s="337"/>
    </row>
    <row r="69" spans="1:17" ht="16.5" thickBot="1">
      <c r="A69" s="321" t="s">
        <v>29</v>
      </c>
      <c r="B69" s="319" t="s">
        <v>24</v>
      </c>
      <c r="C69" s="37" t="s">
        <v>57</v>
      </c>
      <c r="D69" s="30"/>
      <c r="E69" s="317">
        <f>IF(D69="","",MAX(D69,D70))</f>
      </c>
      <c r="F69" s="315">
        <f>_xlfn.IFERROR(IF(E69="","",RANK(E69,$E$47:$E$82,1)),"")</f>
      </c>
      <c r="G69" s="313">
        <f>_xlfn.IFERROR(IF(E69="","",IF(E69="N",(MAX($F$47:$F$82)+1),F69)),"")</f>
      </c>
      <c r="H69" s="42" t="s">
        <v>55</v>
      </c>
      <c r="I69" s="30"/>
      <c r="J69" s="29"/>
      <c r="K69" s="68"/>
      <c r="L69" s="57">
        <f t="shared" si="1"/>
      </c>
      <c r="M69" s="365">
        <f>IF(L69="","",MIN(L70,L69))</f>
      </c>
      <c r="N69" s="384">
        <f>IF(M69="","",RANK(M69,$M$47:$M$82,1))</f>
      </c>
      <c r="O69" s="386">
        <f>IF(N69="","",SUM(N69,G69))</f>
      </c>
      <c r="P69" s="363">
        <f>IF(O69="","",RANK(O69,$O$47:$O$82,1))</f>
      </c>
      <c r="Q69" s="333">
        <f>IF(P69="","",VLOOKUP(P69,'Bodové hodnocení'!$A$1:$B$36,2,FALSE))</f>
      </c>
    </row>
    <row r="70" spans="1:17" ht="16.5" thickBot="1">
      <c r="A70" s="322"/>
      <c r="B70" s="320"/>
      <c r="C70" s="35" t="s">
        <v>58</v>
      </c>
      <c r="D70" s="167"/>
      <c r="E70" s="318"/>
      <c r="F70" s="316"/>
      <c r="G70" s="314"/>
      <c r="H70" s="40" t="s">
        <v>56</v>
      </c>
      <c r="I70" s="32"/>
      <c r="J70" s="62"/>
      <c r="K70" s="63"/>
      <c r="L70" s="58">
        <f t="shared" si="1"/>
      </c>
      <c r="M70" s="366"/>
      <c r="N70" s="439"/>
      <c r="O70" s="386"/>
      <c r="P70" s="399"/>
      <c r="Q70" s="337"/>
    </row>
    <row r="71" spans="1:17" ht="16.5" thickBot="1">
      <c r="A71" s="321" t="s">
        <v>30</v>
      </c>
      <c r="B71" s="319" t="s">
        <v>9</v>
      </c>
      <c r="C71" s="34" t="s">
        <v>57</v>
      </c>
      <c r="D71" s="30"/>
      <c r="E71" s="317">
        <f>IF(D71="","",MAX(D71,D72))</f>
      </c>
      <c r="F71" s="315">
        <f>_xlfn.IFERROR(IF(E71="","",RANK(E71,$E$47:$E$82,1)),"")</f>
      </c>
      <c r="G71" s="313">
        <f>_xlfn.IFERROR(IF(E71="","",IF(E71="N",(MAX($F$47:$F$82)+1),F71)),"")</f>
      </c>
      <c r="H71" s="39" t="s">
        <v>55</v>
      </c>
      <c r="I71" s="30"/>
      <c r="J71" s="64"/>
      <c r="K71" s="65"/>
      <c r="L71" s="57">
        <f t="shared" si="1"/>
      </c>
      <c r="M71" s="365">
        <f>IF(L71="","",MIN(L72,L71))</f>
      </c>
      <c r="N71" s="384">
        <f>IF(M71="","",RANK(M71,$M$47:$M$82,1))</f>
      </c>
      <c r="O71" s="386">
        <f>IF(N71="","",SUM(N71,G71))</f>
      </c>
      <c r="P71" s="363">
        <f>IF(O71="","",RANK(O71,$O$47:$O$82,1))</f>
      </c>
      <c r="Q71" s="333">
        <f>IF(P71="","",VLOOKUP(P71,'Bodové hodnocení'!$A$1:$B$36,2,FALSE))</f>
      </c>
    </row>
    <row r="72" spans="1:17" ht="16.5" thickBot="1">
      <c r="A72" s="338"/>
      <c r="B72" s="320"/>
      <c r="C72" s="36" t="s">
        <v>58</v>
      </c>
      <c r="D72" s="167"/>
      <c r="E72" s="318"/>
      <c r="F72" s="316"/>
      <c r="G72" s="314"/>
      <c r="H72" s="41" t="s">
        <v>56</v>
      </c>
      <c r="I72" s="32"/>
      <c r="J72" s="66"/>
      <c r="K72" s="67"/>
      <c r="L72" s="58">
        <f t="shared" si="1"/>
      </c>
      <c r="M72" s="366"/>
      <c r="N72" s="439"/>
      <c r="O72" s="386"/>
      <c r="P72" s="399"/>
      <c r="Q72" s="337"/>
    </row>
    <row r="73" spans="1:17" ht="16.5" thickBot="1">
      <c r="A73" s="321" t="s">
        <v>44</v>
      </c>
      <c r="B73" s="319" t="s">
        <v>74</v>
      </c>
      <c r="C73" s="34" t="s">
        <v>57</v>
      </c>
      <c r="D73" s="30"/>
      <c r="E73" s="317">
        <f>IF(D73="","",MAX(D73,D74))</f>
      </c>
      <c r="F73" s="315">
        <f>_xlfn.IFERROR(IF(E73="","",RANK(E73,$E$47:$E$82,1)),"")</f>
      </c>
      <c r="G73" s="313">
        <f>_xlfn.IFERROR(IF(E73="","",IF(E73="N",(MAX($F$47:$F$82)+1),F73)),"")</f>
      </c>
      <c r="H73" s="39" t="s">
        <v>55</v>
      </c>
      <c r="I73" s="30"/>
      <c r="J73" s="64"/>
      <c r="K73" s="65"/>
      <c r="L73" s="57">
        <f t="shared" si="1"/>
      </c>
      <c r="M73" s="365">
        <f>IF(L73="","",MIN(L74,L73))</f>
      </c>
      <c r="N73" s="384">
        <f>IF(M73="","",RANK(M73,$M$47:$M$82,1))</f>
      </c>
      <c r="O73" s="386">
        <f>IF(N73="","",SUM(N73,G73))</f>
      </c>
      <c r="P73" s="363">
        <f>IF(O73="","",RANK(O73,$O$47:$O$82,1))</f>
      </c>
      <c r="Q73" s="333">
        <f>IF(P73="","",VLOOKUP(P73,'Bodové hodnocení'!$A$1:$B$36,2,FALSE))</f>
      </c>
    </row>
    <row r="74" spans="1:17" ht="16.5" thickBot="1">
      <c r="A74" s="322"/>
      <c r="B74" s="320"/>
      <c r="C74" s="36" t="s">
        <v>58</v>
      </c>
      <c r="D74" s="167"/>
      <c r="E74" s="318"/>
      <c r="F74" s="316"/>
      <c r="G74" s="314"/>
      <c r="H74" s="41" t="s">
        <v>56</v>
      </c>
      <c r="I74" s="32"/>
      <c r="J74" s="66"/>
      <c r="K74" s="67"/>
      <c r="L74" s="58">
        <f t="shared" si="1"/>
      </c>
      <c r="M74" s="366"/>
      <c r="N74" s="439"/>
      <c r="O74" s="386"/>
      <c r="P74" s="399"/>
      <c r="Q74" s="337"/>
    </row>
    <row r="75" spans="1:17" ht="16.5" thickBot="1">
      <c r="A75" s="321" t="s">
        <v>53</v>
      </c>
      <c r="B75" s="319" t="s">
        <v>17</v>
      </c>
      <c r="C75" s="37" t="s">
        <v>57</v>
      </c>
      <c r="D75" s="30"/>
      <c r="E75" s="317">
        <f>IF(D75="","",MAX(D75,D76))</f>
      </c>
      <c r="F75" s="315">
        <f>_xlfn.IFERROR(IF(E75="","",RANK(E75,$E$47:$E$82,1)),"")</f>
      </c>
      <c r="G75" s="313">
        <f>_xlfn.IFERROR(IF(E75="","",IF(E75="N",(MAX($F$47:$F$82)+1),F75)),"")</f>
      </c>
      <c r="H75" s="42" t="s">
        <v>55</v>
      </c>
      <c r="I75" s="30"/>
      <c r="J75" s="29"/>
      <c r="K75" s="68"/>
      <c r="L75" s="57">
        <f t="shared" si="1"/>
      </c>
      <c r="M75" s="365">
        <f>IF(L75="","",MIN(L76,L75))</f>
      </c>
      <c r="N75" s="384">
        <f>IF(M75="","",RANK(M75,$M$47:$M$82,1))</f>
      </c>
      <c r="O75" s="386">
        <f>IF(N75="","",SUM(N75,G75))</f>
      </c>
      <c r="P75" s="363">
        <f>IF(O75="","",RANK(O75,$O$47:$O$82,1))</f>
      </c>
      <c r="Q75" s="333">
        <f>IF(P75="","",VLOOKUP(P75,'Bodové hodnocení'!$A$1:$B$36,2,FALSE))</f>
      </c>
    </row>
    <row r="76" spans="1:17" ht="16.5" thickBot="1">
      <c r="A76" s="338"/>
      <c r="B76" s="320"/>
      <c r="C76" s="35" t="s">
        <v>58</v>
      </c>
      <c r="D76" s="167"/>
      <c r="E76" s="318"/>
      <c r="F76" s="316"/>
      <c r="G76" s="314"/>
      <c r="H76" s="40" t="s">
        <v>56</v>
      </c>
      <c r="I76" s="32"/>
      <c r="J76" s="62"/>
      <c r="K76" s="63"/>
      <c r="L76" s="58">
        <f t="shared" si="1"/>
      </c>
      <c r="M76" s="366"/>
      <c r="N76" s="439"/>
      <c r="O76" s="386"/>
      <c r="P76" s="399"/>
      <c r="Q76" s="337"/>
    </row>
    <row r="77" spans="1:17" ht="16.5" thickBot="1">
      <c r="A77" s="321" t="s">
        <v>60</v>
      </c>
      <c r="B77" s="319" t="s">
        <v>71</v>
      </c>
      <c r="C77" s="34" t="s">
        <v>57</v>
      </c>
      <c r="D77" s="30"/>
      <c r="E77" s="317">
        <f>IF(D77="","",MAX(D77,D78))</f>
      </c>
      <c r="F77" s="315">
        <f>_xlfn.IFERROR(IF(E77="","",RANK(E77,$E$47:$E$82,1)),"")</f>
      </c>
      <c r="G77" s="313">
        <f>_xlfn.IFERROR(IF(E77="","",IF(E77="N",(MAX($F$47:$F$82)+1),F77)),"")</f>
      </c>
      <c r="H77" s="39" t="s">
        <v>55</v>
      </c>
      <c r="I77" s="30"/>
      <c r="J77" s="64"/>
      <c r="K77" s="65"/>
      <c r="L77" s="57">
        <f t="shared" si="1"/>
      </c>
      <c r="M77" s="365">
        <f>IF(L77="","",MIN(L78,L77))</f>
      </c>
      <c r="N77" s="384">
        <f>IF(M77="","",RANK(M77,$M$47:$M$82,1))</f>
      </c>
      <c r="O77" s="386">
        <f>IF(N77="","",SUM(N77,G77))</f>
      </c>
      <c r="P77" s="363">
        <f>IF(O77="","",RANK(O77,$O$47:$O$82,1))</f>
      </c>
      <c r="Q77" s="333">
        <f>IF(P77="","",VLOOKUP(P77,'Bodové hodnocení'!$A$1:$B$36,2,FALSE))</f>
      </c>
    </row>
    <row r="78" spans="1:17" ht="16.5" thickBot="1">
      <c r="A78" s="322"/>
      <c r="B78" s="320"/>
      <c r="C78" s="36" t="s">
        <v>58</v>
      </c>
      <c r="D78" s="167"/>
      <c r="E78" s="318"/>
      <c r="F78" s="316"/>
      <c r="G78" s="314"/>
      <c r="H78" s="41" t="s">
        <v>56</v>
      </c>
      <c r="I78" s="32"/>
      <c r="J78" s="66"/>
      <c r="K78" s="67"/>
      <c r="L78" s="58">
        <f t="shared" si="1"/>
      </c>
      <c r="M78" s="366"/>
      <c r="N78" s="439"/>
      <c r="O78" s="386"/>
      <c r="P78" s="399"/>
      <c r="Q78" s="337"/>
    </row>
    <row r="79" spans="1:17" ht="16.5" thickBot="1">
      <c r="A79" s="321" t="s">
        <v>61</v>
      </c>
      <c r="B79" s="319" t="s">
        <v>14</v>
      </c>
      <c r="C79" s="37" t="s">
        <v>57</v>
      </c>
      <c r="D79" s="30"/>
      <c r="E79" s="317">
        <f>IF(D79="","",MAX(D79,D80))</f>
      </c>
      <c r="F79" s="315">
        <f>_xlfn.IFERROR(IF(E79="","",RANK(E79,$E$47:$E$82,1)),"")</f>
      </c>
      <c r="G79" s="313">
        <f>_xlfn.IFERROR(IF(E79="","",IF(E79="N",(MAX($F$47:$F$82)+1),F79)),"")</f>
      </c>
      <c r="H79" s="42" t="s">
        <v>55</v>
      </c>
      <c r="I79" s="30"/>
      <c r="J79" s="29"/>
      <c r="K79" s="68"/>
      <c r="L79" s="57">
        <f t="shared" si="1"/>
      </c>
      <c r="M79" s="365">
        <f>IF(L79="","",MIN(L80,L79))</f>
      </c>
      <c r="N79" s="384">
        <f>IF(M79="","",RANK(M79,$M$47:$M$82,1))</f>
      </c>
      <c r="O79" s="386">
        <f>IF(N79="","",SUM(N79,G79))</f>
      </c>
      <c r="P79" s="363">
        <f>IF(O79="","",RANK(O79,$O$47:$O$82,1))</f>
      </c>
      <c r="Q79" s="333">
        <f>IF(P79="","",VLOOKUP(P79,'Bodové hodnocení'!$A$1:$B$36,2,FALSE))</f>
      </c>
    </row>
    <row r="80" spans="1:17" ht="16.5" thickBot="1">
      <c r="A80" s="322"/>
      <c r="B80" s="320"/>
      <c r="C80" s="35" t="s">
        <v>58</v>
      </c>
      <c r="D80" s="167"/>
      <c r="E80" s="318"/>
      <c r="F80" s="316"/>
      <c r="G80" s="314"/>
      <c r="H80" s="40" t="s">
        <v>56</v>
      </c>
      <c r="I80" s="32"/>
      <c r="J80" s="62"/>
      <c r="K80" s="63"/>
      <c r="L80" s="58">
        <f t="shared" si="1"/>
      </c>
      <c r="M80" s="366"/>
      <c r="N80" s="439"/>
      <c r="O80" s="386"/>
      <c r="P80" s="399"/>
      <c r="Q80" s="337"/>
    </row>
    <row r="81" spans="1:17" ht="16.5" thickBot="1">
      <c r="A81" s="321" t="s">
        <v>62</v>
      </c>
      <c r="B81" s="319" t="s">
        <v>5</v>
      </c>
      <c r="C81" s="34" t="s">
        <v>57</v>
      </c>
      <c r="D81" s="29"/>
      <c r="E81" s="317">
        <f>IF(D81="","",MAX(D81,D82))</f>
      </c>
      <c r="F81" s="315">
        <f>_xlfn.IFERROR(IF(E81="","",RANK(E81,$E$47:$E$82,1)),"")</f>
      </c>
      <c r="G81" s="313">
        <f>_xlfn.IFERROR(IF(E81="","",IF(E81="N",(MAX($F$47:$F$82)+1),F81)),"")</f>
      </c>
      <c r="H81" s="34" t="s">
        <v>55</v>
      </c>
      <c r="I81" s="30"/>
      <c r="J81" s="64"/>
      <c r="K81" s="65"/>
      <c r="L81" s="57">
        <f t="shared" si="1"/>
      </c>
      <c r="M81" s="365">
        <f>IF(L81="","",MIN(L82,L81))</f>
      </c>
      <c r="N81" s="384">
        <f>IF(M81="","",RANK(M81,$M$47:$M$82,1))</f>
      </c>
      <c r="O81" s="386">
        <f>IF(N81="","",SUM(N81,G81))</f>
      </c>
      <c r="P81" s="363">
        <f>IF(O81="","",RANK(O81,$O$47:$O$82,1))</f>
      </c>
      <c r="Q81" s="333">
        <f>IF(P81="","",VLOOKUP(P81,'Bodové hodnocení'!$A$1:$B$36,2,FALSE))</f>
      </c>
    </row>
    <row r="82" spans="1:17" ht="16.5" thickBot="1">
      <c r="A82" s="339"/>
      <c r="B82" s="406"/>
      <c r="C82" s="38" t="s">
        <v>58</v>
      </c>
      <c r="D82" s="166"/>
      <c r="E82" s="440"/>
      <c r="F82" s="408"/>
      <c r="G82" s="409"/>
      <c r="H82" s="38" t="s">
        <v>56</v>
      </c>
      <c r="I82" s="33"/>
      <c r="J82" s="69"/>
      <c r="K82" s="70"/>
      <c r="L82" s="59">
        <f t="shared" si="1"/>
      </c>
      <c r="M82" s="441"/>
      <c r="N82" s="438"/>
      <c r="O82" s="400"/>
      <c r="P82" s="401"/>
      <c r="Q82" s="334"/>
    </row>
    <row r="83" ht="15.75" thickTop="1"/>
  </sheetData>
  <sheetProtection formatCells="0" formatColumns="0" formatRows="0" insertColumns="0" insertRows="0" insertHyperlinks="0" deleteColumns="0" deleteRows="0" sort="0" autoFilter="0" pivotTables="0"/>
  <mergeCells count="394">
    <mergeCell ref="O22:O23"/>
    <mergeCell ref="P22:P23"/>
    <mergeCell ref="Q22:Q23"/>
    <mergeCell ref="A22:A23"/>
    <mergeCell ref="B22:B23"/>
    <mergeCell ref="E22:E23"/>
    <mergeCell ref="M22:M23"/>
    <mergeCell ref="N22:N23"/>
    <mergeCell ref="F22:F23"/>
    <mergeCell ref="G22:G23"/>
    <mergeCell ref="Q18:Q19"/>
    <mergeCell ref="A20:A21"/>
    <mergeCell ref="B20:B21"/>
    <mergeCell ref="E20:E21"/>
    <mergeCell ref="M20:M21"/>
    <mergeCell ref="N20:N21"/>
    <mergeCell ref="O20:O21"/>
    <mergeCell ref="P20:P21"/>
    <mergeCell ref="Q20:Q21"/>
    <mergeCell ref="B18:B19"/>
    <mergeCell ref="M18:M19"/>
    <mergeCell ref="N18:N19"/>
    <mergeCell ref="O18:O19"/>
    <mergeCell ref="P18:P19"/>
    <mergeCell ref="P14:P15"/>
    <mergeCell ref="F16:F17"/>
    <mergeCell ref="G16:G17"/>
    <mergeCell ref="G14:G15"/>
    <mergeCell ref="F14:F15"/>
    <mergeCell ref="M14:M15"/>
    <mergeCell ref="Q14:Q15"/>
    <mergeCell ref="A16:A17"/>
    <mergeCell ref="B16:B17"/>
    <mergeCell ref="E16:E17"/>
    <mergeCell ref="M16:M17"/>
    <mergeCell ref="N16:N17"/>
    <mergeCell ref="O16:O17"/>
    <mergeCell ref="P16:P17"/>
    <mergeCell ref="Q16:Q17"/>
    <mergeCell ref="A14:A15"/>
    <mergeCell ref="N14:N15"/>
    <mergeCell ref="O14:O15"/>
    <mergeCell ref="P10:P11"/>
    <mergeCell ref="B10:B11"/>
    <mergeCell ref="E10:E11"/>
    <mergeCell ref="M10:M11"/>
    <mergeCell ref="N10:N11"/>
    <mergeCell ref="O10:O11"/>
    <mergeCell ref="G12:G13"/>
    <mergeCell ref="B14:B15"/>
    <mergeCell ref="Q10:Q11"/>
    <mergeCell ref="A12:A13"/>
    <mergeCell ref="B12:B13"/>
    <mergeCell ref="E12:E13"/>
    <mergeCell ref="M12:M13"/>
    <mergeCell ref="N12:N13"/>
    <mergeCell ref="O12:O13"/>
    <mergeCell ref="P12:P13"/>
    <mergeCell ref="Q12:Q13"/>
    <mergeCell ref="A10:A11"/>
    <mergeCell ref="A8:A9"/>
    <mergeCell ref="B8:B9"/>
    <mergeCell ref="E8:E9"/>
    <mergeCell ref="M8:M9"/>
    <mergeCell ref="N8:N9"/>
    <mergeCell ref="G8:G9"/>
    <mergeCell ref="O8:O9"/>
    <mergeCell ref="O6:O7"/>
    <mergeCell ref="Q6:Q7"/>
    <mergeCell ref="O4:O5"/>
    <mergeCell ref="P4:P5"/>
    <mergeCell ref="Q4:Q5"/>
    <mergeCell ref="P8:P9"/>
    <mergeCell ref="Q8:Q9"/>
    <mergeCell ref="C2:F2"/>
    <mergeCell ref="A4:A5"/>
    <mergeCell ref="H2:N2"/>
    <mergeCell ref="A6:A7"/>
    <mergeCell ref="B6:B7"/>
    <mergeCell ref="E6:E7"/>
    <mergeCell ref="M6:M7"/>
    <mergeCell ref="B4:B5"/>
    <mergeCell ref="E4:E5"/>
    <mergeCell ref="F4:F5"/>
    <mergeCell ref="M4:M5"/>
    <mergeCell ref="N4:N5"/>
    <mergeCell ref="N6:N7"/>
    <mergeCell ref="G4:G5"/>
    <mergeCell ref="A1:Q1"/>
    <mergeCell ref="A2:B2"/>
    <mergeCell ref="O2:O3"/>
    <mergeCell ref="P2:P3"/>
    <mergeCell ref="Q2:Q3"/>
    <mergeCell ref="P6:P7"/>
    <mergeCell ref="E14:E15"/>
    <mergeCell ref="E18:E19"/>
    <mergeCell ref="F6:F7"/>
    <mergeCell ref="F8:F9"/>
    <mergeCell ref="F10:F11"/>
    <mergeCell ref="G6:G7"/>
    <mergeCell ref="G10:G11"/>
    <mergeCell ref="F12:F13"/>
    <mergeCell ref="F18:F19"/>
    <mergeCell ref="F20:F21"/>
    <mergeCell ref="G20:G21"/>
    <mergeCell ref="G18:G19"/>
    <mergeCell ref="A18:A19"/>
    <mergeCell ref="G24:G25"/>
    <mergeCell ref="A26:A27"/>
    <mergeCell ref="B26:B27"/>
    <mergeCell ref="E26:E27"/>
    <mergeCell ref="F26:F27"/>
    <mergeCell ref="G26:G27"/>
    <mergeCell ref="A24:A25"/>
    <mergeCell ref="B24:B25"/>
    <mergeCell ref="E24:E25"/>
    <mergeCell ref="F24:F25"/>
    <mergeCell ref="N28:N29"/>
    <mergeCell ref="O28:O29"/>
    <mergeCell ref="A28:A29"/>
    <mergeCell ref="B28:B29"/>
    <mergeCell ref="E28:E29"/>
    <mergeCell ref="F28:F29"/>
    <mergeCell ref="P28:P29"/>
    <mergeCell ref="Q28:Q29"/>
    <mergeCell ref="M24:M25"/>
    <mergeCell ref="N24:N25"/>
    <mergeCell ref="O24:O25"/>
    <mergeCell ref="P24:P25"/>
    <mergeCell ref="Q24:Q25"/>
    <mergeCell ref="Q26:Q27"/>
    <mergeCell ref="N47:N48"/>
    <mergeCell ref="P47:P48"/>
    <mergeCell ref="P45:P46"/>
    <mergeCell ref="M26:M27"/>
    <mergeCell ref="N26:N27"/>
    <mergeCell ref="O26:O27"/>
    <mergeCell ref="P26:P27"/>
    <mergeCell ref="N30:N31"/>
    <mergeCell ref="O30:O31"/>
    <mergeCell ref="P30:P31"/>
    <mergeCell ref="N49:N50"/>
    <mergeCell ref="O45:O46"/>
    <mergeCell ref="P49:P50"/>
    <mergeCell ref="Q45:Q46"/>
    <mergeCell ref="A47:A48"/>
    <mergeCell ref="B47:B48"/>
    <mergeCell ref="E47:E48"/>
    <mergeCell ref="F47:F48"/>
    <mergeCell ref="G47:G48"/>
    <mergeCell ref="M47:M48"/>
    <mergeCell ref="N51:N52"/>
    <mergeCell ref="O47:O48"/>
    <mergeCell ref="P51:P52"/>
    <mergeCell ref="Q47:Q48"/>
    <mergeCell ref="A49:A50"/>
    <mergeCell ref="B49:B50"/>
    <mergeCell ref="E49:E50"/>
    <mergeCell ref="F49:F50"/>
    <mergeCell ref="G49:G50"/>
    <mergeCell ref="M49:M50"/>
    <mergeCell ref="N53:N54"/>
    <mergeCell ref="O49:O50"/>
    <mergeCell ref="P53:P54"/>
    <mergeCell ref="Q49:Q50"/>
    <mergeCell ref="A51:A52"/>
    <mergeCell ref="B51:B52"/>
    <mergeCell ref="E51:E52"/>
    <mergeCell ref="F51:F52"/>
    <mergeCell ref="G51:G52"/>
    <mergeCell ref="M51:M52"/>
    <mergeCell ref="N55:N56"/>
    <mergeCell ref="O51:O52"/>
    <mergeCell ref="P55:P56"/>
    <mergeCell ref="Q51:Q52"/>
    <mergeCell ref="A53:A54"/>
    <mergeCell ref="B53:B54"/>
    <mergeCell ref="E53:E54"/>
    <mergeCell ref="F53:F54"/>
    <mergeCell ref="G53:G54"/>
    <mergeCell ref="M53:M54"/>
    <mergeCell ref="N57:N58"/>
    <mergeCell ref="O53:O54"/>
    <mergeCell ref="P57:P58"/>
    <mergeCell ref="Q53:Q54"/>
    <mergeCell ref="A55:A56"/>
    <mergeCell ref="B55:B56"/>
    <mergeCell ref="E55:E56"/>
    <mergeCell ref="F55:F56"/>
    <mergeCell ref="G55:G56"/>
    <mergeCell ref="M55:M56"/>
    <mergeCell ref="O59:O60"/>
    <mergeCell ref="O55:O56"/>
    <mergeCell ref="P59:P60"/>
    <mergeCell ref="Q55:Q56"/>
    <mergeCell ref="A57:A58"/>
    <mergeCell ref="B57:B58"/>
    <mergeCell ref="E57:E58"/>
    <mergeCell ref="F57:F58"/>
    <mergeCell ref="G57:G58"/>
    <mergeCell ref="M57:M58"/>
    <mergeCell ref="Q59:Q60"/>
    <mergeCell ref="O57:O58"/>
    <mergeCell ref="Q57:Q58"/>
    <mergeCell ref="A59:A60"/>
    <mergeCell ref="B59:B60"/>
    <mergeCell ref="E59:E60"/>
    <mergeCell ref="F59:F60"/>
    <mergeCell ref="G59:G60"/>
    <mergeCell ref="M59:M60"/>
    <mergeCell ref="N59:N60"/>
    <mergeCell ref="G28:G29"/>
    <mergeCell ref="M28:M29"/>
    <mergeCell ref="A30:A31"/>
    <mergeCell ref="B30:B31"/>
    <mergeCell ref="E30:E31"/>
    <mergeCell ref="F30:F31"/>
    <mergeCell ref="G30:G31"/>
    <mergeCell ref="M30:M31"/>
    <mergeCell ref="Q30:Q31"/>
    <mergeCell ref="A32:A33"/>
    <mergeCell ref="B32:B33"/>
    <mergeCell ref="E32:E33"/>
    <mergeCell ref="F32:F33"/>
    <mergeCell ref="G32:G33"/>
    <mergeCell ref="M32:M33"/>
    <mergeCell ref="N32:N33"/>
    <mergeCell ref="O32:O33"/>
    <mergeCell ref="P32:P33"/>
    <mergeCell ref="Q32:Q33"/>
    <mergeCell ref="A34:A35"/>
    <mergeCell ref="B34:B35"/>
    <mergeCell ref="E34:E35"/>
    <mergeCell ref="F34:F35"/>
    <mergeCell ref="G34:G35"/>
    <mergeCell ref="M34:M35"/>
    <mergeCell ref="N34:N35"/>
    <mergeCell ref="O34:O35"/>
    <mergeCell ref="P34:P35"/>
    <mergeCell ref="Q34:Q35"/>
    <mergeCell ref="A36:A37"/>
    <mergeCell ref="B36:B37"/>
    <mergeCell ref="E36:E37"/>
    <mergeCell ref="F36:F37"/>
    <mergeCell ref="G36:G37"/>
    <mergeCell ref="M36:M37"/>
    <mergeCell ref="N36:N37"/>
    <mergeCell ref="O36:O37"/>
    <mergeCell ref="P36:P37"/>
    <mergeCell ref="Q36:Q37"/>
    <mergeCell ref="A38:A39"/>
    <mergeCell ref="B38:B39"/>
    <mergeCell ref="E38:E39"/>
    <mergeCell ref="F38:F39"/>
    <mergeCell ref="G38:G39"/>
    <mergeCell ref="M38:M39"/>
    <mergeCell ref="N38:N39"/>
    <mergeCell ref="O38:O39"/>
    <mergeCell ref="P38:P39"/>
    <mergeCell ref="Q38:Q39"/>
    <mergeCell ref="A40:A41"/>
    <mergeCell ref="B40:B41"/>
    <mergeCell ref="E40:E41"/>
    <mergeCell ref="F40:F41"/>
    <mergeCell ref="G40:G41"/>
    <mergeCell ref="M40:M41"/>
    <mergeCell ref="N40:N41"/>
    <mergeCell ref="O40:O41"/>
    <mergeCell ref="P40:P41"/>
    <mergeCell ref="Q40:Q41"/>
    <mergeCell ref="A42:A43"/>
    <mergeCell ref="B42:B43"/>
    <mergeCell ref="E42:E43"/>
    <mergeCell ref="F42:F43"/>
    <mergeCell ref="G42:G43"/>
    <mergeCell ref="M42:M43"/>
    <mergeCell ref="N42:N43"/>
    <mergeCell ref="O42:O43"/>
    <mergeCell ref="P42:P43"/>
    <mergeCell ref="Q42:Q43"/>
    <mergeCell ref="A44:Q44"/>
    <mergeCell ref="A45:B45"/>
    <mergeCell ref="C45:F45"/>
    <mergeCell ref="H45:N45"/>
    <mergeCell ref="A61:A62"/>
    <mergeCell ref="B61:B62"/>
    <mergeCell ref="E61:E62"/>
    <mergeCell ref="F61:F62"/>
    <mergeCell ref="G61:G62"/>
    <mergeCell ref="M61:M62"/>
    <mergeCell ref="N61:N62"/>
    <mergeCell ref="O61:O62"/>
    <mergeCell ref="P61:P62"/>
    <mergeCell ref="Q61:Q62"/>
    <mergeCell ref="A63:A64"/>
    <mergeCell ref="B63:B64"/>
    <mergeCell ref="E63:E64"/>
    <mergeCell ref="F63:F64"/>
    <mergeCell ref="G63:G64"/>
    <mergeCell ref="M63:M64"/>
    <mergeCell ref="N63:N64"/>
    <mergeCell ref="O63:O64"/>
    <mergeCell ref="P63:P64"/>
    <mergeCell ref="Q63:Q64"/>
    <mergeCell ref="A65:A66"/>
    <mergeCell ref="B65:B66"/>
    <mergeCell ref="E65:E66"/>
    <mergeCell ref="F65:F66"/>
    <mergeCell ref="G65:G66"/>
    <mergeCell ref="M65:M66"/>
    <mergeCell ref="N65:N66"/>
    <mergeCell ref="O65:O66"/>
    <mergeCell ref="P65:P66"/>
    <mergeCell ref="Q65:Q66"/>
    <mergeCell ref="A67:A68"/>
    <mergeCell ref="B67:B68"/>
    <mergeCell ref="E67:E68"/>
    <mergeCell ref="F67:F68"/>
    <mergeCell ref="G67:G68"/>
    <mergeCell ref="M67:M68"/>
    <mergeCell ref="N67:N68"/>
    <mergeCell ref="O67:O68"/>
    <mergeCell ref="P67:P68"/>
    <mergeCell ref="Q67:Q68"/>
    <mergeCell ref="A69:A70"/>
    <mergeCell ref="B69:B70"/>
    <mergeCell ref="E69:E70"/>
    <mergeCell ref="F69:F70"/>
    <mergeCell ref="G69:G70"/>
    <mergeCell ref="M69:M70"/>
    <mergeCell ref="N69:N70"/>
    <mergeCell ref="O69:O70"/>
    <mergeCell ref="P69:P70"/>
    <mergeCell ref="Q69:Q70"/>
    <mergeCell ref="A71:A72"/>
    <mergeCell ref="B71:B72"/>
    <mergeCell ref="E71:E72"/>
    <mergeCell ref="F71:F72"/>
    <mergeCell ref="G71:G72"/>
    <mergeCell ref="M71:M72"/>
    <mergeCell ref="N71:N72"/>
    <mergeCell ref="O71:O72"/>
    <mergeCell ref="P71:P72"/>
    <mergeCell ref="Q71:Q72"/>
    <mergeCell ref="A73:A74"/>
    <mergeCell ref="B73:B74"/>
    <mergeCell ref="E73:E74"/>
    <mergeCell ref="F73:F74"/>
    <mergeCell ref="G73:G74"/>
    <mergeCell ref="M73:M74"/>
    <mergeCell ref="N73:N74"/>
    <mergeCell ref="O73:O74"/>
    <mergeCell ref="P73:P74"/>
    <mergeCell ref="Q73:Q74"/>
    <mergeCell ref="A75:A76"/>
    <mergeCell ref="B75:B76"/>
    <mergeCell ref="E75:E76"/>
    <mergeCell ref="F75:F76"/>
    <mergeCell ref="G75:G76"/>
    <mergeCell ref="M75:M76"/>
    <mergeCell ref="N75:N76"/>
    <mergeCell ref="O75:O76"/>
    <mergeCell ref="P75:P76"/>
    <mergeCell ref="Q75:Q76"/>
    <mergeCell ref="A77:A78"/>
    <mergeCell ref="B77:B78"/>
    <mergeCell ref="E77:E78"/>
    <mergeCell ref="F77:F78"/>
    <mergeCell ref="G77:G78"/>
    <mergeCell ref="M77:M78"/>
    <mergeCell ref="N77:N78"/>
    <mergeCell ref="O77:O78"/>
    <mergeCell ref="P77:P78"/>
    <mergeCell ref="Q77:Q78"/>
    <mergeCell ref="A79:A80"/>
    <mergeCell ref="B79:B80"/>
    <mergeCell ref="E79:E80"/>
    <mergeCell ref="F79:F80"/>
    <mergeCell ref="G79:G80"/>
    <mergeCell ref="M79:M80"/>
    <mergeCell ref="A81:A82"/>
    <mergeCell ref="B81:B82"/>
    <mergeCell ref="E81:E82"/>
    <mergeCell ref="F81:F82"/>
    <mergeCell ref="G81:G82"/>
    <mergeCell ref="M81:M82"/>
    <mergeCell ref="N81:N82"/>
    <mergeCell ref="O81:O82"/>
    <mergeCell ref="P81:P82"/>
    <mergeCell ref="Q81:Q82"/>
    <mergeCell ref="N79:N80"/>
    <mergeCell ref="O79:O80"/>
    <mergeCell ref="P79:P80"/>
    <mergeCell ref="Q79:Q80"/>
  </mergeCells>
  <conditionalFormatting sqref="A4:Q43">
    <cfRule type="expression" priority="2" dxfId="0" stopIfTrue="1">
      <formula>MOD(ROW(A40)-ROW($A$4)+$Z$1,$AA$1+$Z$1)&lt;$AA$1</formula>
    </cfRule>
  </conditionalFormatting>
  <conditionalFormatting sqref="A47:Q82">
    <cfRule type="expression" priority="1" dxfId="0" stopIfTrue="1">
      <formula>MOD(ROW(A79)-ROW($A$47)+$Z$1,$AA$1+$Z$1)&lt;$AA$1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69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43" max="16" man="1"/>
  </rowBreaks>
  <ignoredErrors>
    <ignoredError sqref="E47:E82 E4:E43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82"/>
  <sheetViews>
    <sheetView zoomScalePageLayoutView="0" workbookViewId="0" topLeftCell="A1">
      <selection activeCell="H85" sqref="H85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1.421875" style="0" customWidth="1"/>
    <col min="6" max="6" width="5.421875" style="27" hidden="1" customWidth="1"/>
    <col min="7" max="7" width="11.421875" style="0" customWidth="1"/>
    <col min="8" max="12" width="10.00390625" style="20" customWidth="1"/>
    <col min="13" max="13" width="11.7109375" style="20" customWidth="1"/>
    <col min="14" max="14" width="11.8515625" style="0" customWidth="1"/>
    <col min="15" max="15" width="11.28125" style="0" customWidth="1"/>
    <col min="16" max="16" width="11.574218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360" t="s">
        <v>84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2"/>
      <c r="Z1" s="44">
        <v>2</v>
      </c>
      <c r="AA1" s="44">
        <v>2</v>
      </c>
    </row>
    <row r="2" spans="1:17" s="44" customFormat="1" ht="22.5" customHeight="1" thickBot="1" thickTop="1">
      <c r="A2" s="353" t="s">
        <v>59</v>
      </c>
      <c r="B2" s="354"/>
      <c r="C2" s="355" t="s">
        <v>31</v>
      </c>
      <c r="D2" s="356"/>
      <c r="E2" s="356"/>
      <c r="F2" s="356"/>
      <c r="G2" s="45"/>
      <c r="H2" s="357" t="s">
        <v>67</v>
      </c>
      <c r="I2" s="357"/>
      <c r="J2" s="357"/>
      <c r="K2" s="357"/>
      <c r="L2" s="357"/>
      <c r="M2" s="357"/>
      <c r="N2" s="357"/>
      <c r="O2" s="371" t="s">
        <v>32</v>
      </c>
      <c r="P2" s="373" t="s">
        <v>70</v>
      </c>
      <c r="Q2" s="375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 t="s">
        <v>36</v>
      </c>
      <c r="G3" s="77" t="s">
        <v>36</v>
      </c>
      <c r="H3" s="75"/>
      <c r="I3" s="78" t="s">
        <v>37</v>
      </c>
      <c r="J3" s="78" t="s">
        <v>38</v>
      </c>
      <c r="K3" s="78" t="s">
        <v>39</v>
      </c>
      <c r="L3" s="78" t="s">
        <v>42</v>
      </c>
      <c r="M3" s="78" t="s">
        <v>35</v>
      </c>
      <c r="N3" s="79" t="s">
        <v>36</v>
      </c>
      <c r="O3" s="372"/>
      <c r="P3" s="374"/>
      <c r="Q3" s="376"/>
    </row>
    <row r="4" spans="1:17" ht="15.75" customHeight="1" thickBot="1">
      <c r="A4" s="321" t="s">
        <v>16</v>
      </c>
      <c r="B4" s="340" t="s">
        <v>52</v>
      </c>
      <c r="C4" s="34" t="s">
        <v>57</v>
      </c>
      <c r="D4" s="64"/>
      <c r="E4" s="317">
        <f>IF(D4="","",MAX(D4,D5))</f>
      </c>
      <c r="F4" s="315">
        <f>_xlfn.IFERROR(IF(E4="","",RANK(E4,$E$4:$E$43,1)),"")</f>
      </c>
      <c r="G4" s="313">
        <f>_xlfn.IFERROR(IF(E4="","",IF(E4="N",(MAX($F$4:$F$43)+1),F4)),"")</f>
      </c>
      <c r="H4" s="39" t="s">
        <v>55</v>
      </c>
      <c r="I4" s="30"/>
      <c r="J4" s="64"/>
      <c r="K4" s="65"/>
      <c r="L4" s="21">
        <f>IF(I4="","",MAX(I4,J4)+K4)</f>
      </c>
      <c r="M4" s="365">
        <f>IF(L4="","",MIN(L5,L4))</f>
      </c>
      <c r="N4" s="384">
        <f>IF(M4="","",RANK(M4,$M$4:$M$43,1))</f>
      </c>
      <c r="O4" s="386">
        <f>IF(N4="","",SUM(N4,G4))</f>
      </c>
      <c r="P4" s="363">
        <f>IF(O4="","",RANK(O4,$O$4:$O$43,1))</f>
      </c>
      <c r="Q4" s="333">
        <f>IF(P4="","",VLOOKUP(P4,'Bodové hodnocení'!$A$1:$B$36,2,FALSE))</f>
      </c>
    </row>
    <row r="5" spans="1:17" ht="15.75" customHeight="1" thickBot="1">
      <c r="A5" s="322"/>
      <c r="B5" s="348"/>
      <c r="C5" s="36" t="s">
        <v>58</v>
      </c>
      <c r="D5" s="71"/>
      <c r="E5" s="318"/>
      <c r="F5" s="316"/>
      <c r="G5" s="314"/>
      <c r="H5" s="41" t="s">
        <v>56</v>
      </c>
      <c r="I5" s="31"/>
      <c r="J5" s="66"/>
      <c r="K5" s="67"/>
      <c r="L5" s="23">
        <f aca="true" t="shared" si="0" ref="L5:L43">IF(I5="","",MAX(I5,J5)+K5)</f>
      </c>
      <c r="M5" s="367"/>
      <c r="N5" s="385"/>
      <c r="O5" s="386"/>
      <c r="P5" s="364"/>
      <c r="Q5" s="391"/>
    </row>
    <row r="6" spans="1:17" ht="15.75" customHeight="1" thickBot="1">
      <c r="A6" s="338" t="s">
        <v>18</v>
      </c>
      <c r="B6" s="392" t="s">
        <v>64</v>
      </c>
      <c r="C6" s="37" t="s">
        <v>57</v>
      </c>
      <c r="D6" s="64"/>
      <c r="E6" s="453">
        <f>IF(D6="","",MAX(D6,D7))</f>
      </c>
      <c r="F6" s="454">
        <f>_xlfn.IFERROR(IF(E6="","",RANK(E6,$E$4:$E$43,1)),"")</f>
      </c>
      <c r="G6" s="455">
        <f>_xlfn.IFERROR(IF(E6="","",IF(E6="N",(MAX($F$4:$F$43)+1),F6)),"")</f>
      </c>
      <c r="H6" s="42" t="s">
        <v>55</v>
      </c>
      <c r="I6" s="30"/>
      <c r="J6" s="29"/>
      <c r="K6" s="68"/>
      <c r="L6" s="24">
        <f t="shared" si="0"/>
      </c>
      <c r="M6" s="366">
        <f>IF(L6="","",MIN(L7,L6))</f>
      </c>
      <c r="N6" s="439">
        <f>IF(M6="","",RANK(M6,$M$4:$M$43,1))</f>
      </c>
      <c r="O6" s="390">
        <f>IF(N6="","",SUM(N6,G6))</f>
      </c>
      <c r="P6" s="399">
        <f>IF(O6="","",RANK(O6,$O$4:$O$43,1))</f>
      </c>
      <c r="Q6" s="337">
        <f>IF(P6="","",VLOOKUP(P6,'Bodové hodnocení'!$A$1:$B$36,2,FALSE))</f>
      </c>
    </row>
    <row r="7" spans="1:25" ht="15.75" customHeight="1" thickBot="1">
      <c r="A7" s="338"/>
      <c r="B7" s="392"/>
      <c r="C7" s="35" t="s">
        <v>58</v>
      </c>
      <c r="D7" s="71"/>
      <c r="E7" s="453"/>
      <c r="F7" s="454"/>
      <c r="G7" s="455"/>
      <c r="H7" s="40" t="s">
        <v>56</v>
      </c>
      <c r="I7" s="31"/>
      <c r="J7" s="62"/>
      <c r="K7" s="63"/>
      <c r="L7" s="22">
        <f t="shared" si="0"/>
      </c>
      <c r="M7" s="366"/>
      <c r="N7" s="439"/>
      <c r="O7" s="389"/>
      <c r="P7" s="399"/>
      <c r="Q7" s="337"/>
      <c r="Y7" s="28"/>
    </row>
    <row r="8" spans="1:25" ht="15.75" customHeight="1" thickBot="1">
      <c r="A8" s="321" t="s">
        <v>19</v>
      </c>
      <c r="B8" s="319" t="s">
        <v>65</v>
      </c>
      <c r="C8" s="34" t="s">
        <v>57</v>
      </c>
      <c r="D8" s="64"/>
      <c r="E8" s="317">
        <f>IF(D8="","",MAX(D8,D9))</f>
      </c>
      <c r="F8" s="315">
        <f>_xlfn.IFERROR(IF(E8="","",RANK(E8,$E$4:$E$43,1)),"")</f>
      </c>
      <c r="G8" s="313">
        <f>_xlfn.IFERROR(IF(E8="","",IF(E8="N",(MAX($F$4:$F$43)+1),F8)),"")</f>
      </c>
      <c r="H8" s="39" t="s">
        <v>55</v>
      </c>
      <c r="I8" s="30"/>
      <c r="J8" s="64"/>
      <c r="K8" s="65"/>
      <c r="L8" s="21">
        <f t="shared" si="0"/>
      </c>
      <c r="M8" s="365">
        <f>IF(L8="","",MIN(L9,L8))</f>
      </c>
      <c r="N8" s="384">
        <f>IF(M8="","",RANK(M8,$M$4:$M$43,1))</f>
      </c>
      <c r="O8" s="386">
        <f>IF(N8="","",SUM(N8,G8))</f>
      </c>
      <c r="P8" s="363">
        <f>IF(O8="","",RANK(O8,$O$4:$O$43,1))</f>
      </c>
      <c r="Q8" s="333">
        <f>IF(P8="","",VLOOKUP(P8,'Bodové hodnocení'!$A$1:$B$36,2,FALSE))</f>
      </c>
      <c r="Y8" s="28"/>
    </row>
    <row r="9" spans="1:25" ht="15.75" customHeight="1" thickBot="1">
      <c r="A9" s="322"/>
      <c r="B9" s="320"/>
      <c r="C9" s="36" t="s">
        <v>58</v>
      </c>
      <c r="D9" s="71"/>
      <c r="E9" s="318"/>
      <c r="F9" s="316"/>
      <c r="G9" s="314"/>
      <c r="H9" s="41" t="s">
        <v>56</v>
      </c>
      <c r="I9" s="31"/>
      <c r="J9" s="66"/>
      <c r="K9" s="67"/>
      <c r="L9" s="23">
        <f t="shared" si="0"/>
      </c>
      <c r="M9" s="367"/>
      <c r="N9" s="385"/>
      <c r="O9" s="386"/>
      <c r="P9" s="364"/>
      <c r="Q9" s="391"/>
      <c r="Y9" s="28"/>
    </row>
    <row r="10" spans="1:25" ht="15.75" customHeight="1" thickBot="1">
      <c r="A10" s="321" t="s">
        <v>20</v>
      </c>
      <c r="B10" s="319" t="s">
        <v>12</v>
      </c>
      <c r="C10" s="34" t="s">
        <v>57</v>
      </c>
      <c r="D10" s="64"/>
      <c r="E10" s="317">
        <f>IF(D10="","",MAX(D10,D11))</f>
      </c>
      <c r="F10" s="315">
        <f>_xlfn.IFERROR(IF(E10="","",RANK(E10,$E$4:$E$43,1)),"")</f>
      </c>
      <c r="G10" s="313">
        <f>_xlfn.IFERROR(IF(E10="","",IF(E10="N",(MAX($F$4:$F$43)+1),F10)),"")</f>
      </c>
      <c r="H10" s="39" t="s">
        <v>55</v>
      </c>
      <c r="I10" s="30"/>
      <c r="J10" s="64"/>
      <c r="K10" s="65"/>
      <c r="L10" s="21">
        <f t="shared" si="0"/>
      </c>
      <c r="M10" s="365">
        <f>IF(L10="","",MIN(L11,L10))</f>
      </c>
      <c r="N10" s="384">
        <f>IF(M10="","",RANK(M10,$M$4:$M$43,1))</f>
      </c>
      <c r="O10" s="386">
        <f>IF(N10="","",SUM(N10,G10))</f>
      </c>
      <c r="P10" s="363">
        <f>IF(O10="","",RANK(O10,$O$4:$O$43,1))</f>
      </c>
      <c r="Q10" s="333">
        <f>IF(P10="","",VLOOKUP(P10,'Bodové hodnocení'!$A$1:$B$36,2,FALSE))</f>
      </c>
      <c r="Y10" s="28"/>
    </row>
    <row r="11" spans="1:25" ht="15.75" customHeight="1" thickBot="1">
      <c r="A11" s="322"/>
      <c r="B11" s="320"/>
      <c r="C11" s="36" t="s">
        <v>58</v>
      </c>
      <c r="D11" s="71"/>
      <c r="E11" s="318"/>
      <c r="F11" s="316"/>
      <c r="G11" s="314"/>
      <c r="H11" s="41" t="s">
        <v>56</v>
      </c>
      <c r="I11" s="31"/>
      <c r="J11" s="66"/>
      <c r="K11" s="67"/>
      <c r="L11" s="23">
        <f t="shared" si="0"/>
      </c>
      <c r="M11" s="367"/>
      <c r="N11" s="385"/>
      <c r="O11" s="386"/>
      <c r="P11" s="364"/>
      <c r="Q11" s="391"/>
      <c r="Y11" s="28"/>
    </row>
    <row r="12" spans="1:25" ht="15.75" customHeight="1" thickBot="1">
      <c r="A12" s="321" t="s">
        <v>21</v>
      </c>
      <c r="B12" s="319" t="s">
        <v>8</v>
      </c>
      <c r="C12" s="34" t="s">
        <v>57</v>
      </c>
      <c r="D12" s="64"/>
      <c r="E12" s="317">
        <f>IF(D12="","",MAX(D12,D13))</f>
      </c>
      <c r="F12" s="315">
        <f>_xlfn.IFERROR(IF(E12="","",RANK(E12,$E$4:$E$43,1)),"")</f>
      </c>
      <c r="G12" s="313">
        <f>_xlfn.IFERROR(IF(E12="","",IF(E12="N",(MAX($F$4:$F$43)+1),F12)),"")</f>
      </c>
      <c r="H12" s="39" t="s">
        <v>55</v>
      </c>
      <c r="I12" s="30"/>
      <c r="J12" s="64"/>
      <c r="K12" s="65"/>
      <c r="L12" s="21">
        <f t="shared" si="0"/>
      </c>
      <c r="M12" s="365">
        <f>IF(L12="","",MIN(L13,L12))</f>
      </c>
      <c r="N12" s="384">
        <f>IF(M12="","",RANK(M12,$M$4:$M$43,1))</f>
      </c>
      <c r="O12" s="386">
        <f>IF(N12="","",SUM(N12,G12))</f>
      </c>
      <c r="P12" s="363">
        <f>IF(O12="","",RANK(O12,$O$4:$O$43,1))</f>
      </c>
      <c r="Q12" s="333">
        <f>IF(P12="","",VLOOKUP(P12,'Bodové hodnocení'!$A$1:$B$36,2,FALSE))</f>
      </c>
      <c r="Y12" s="28"/>
    </row>
    <row r="13" spans="1:25" ht="15.75" customHeight="1" thickBot="1">
      <c r="A13" s="322"/>
      <c r="B13" s="320"/>
      <c r="C13" s="36" t="s">
        <v>58</v>
      </c>
      <c r="D13" s="71"/>
      <c r="E13" s="318"/>
      <c r="F13" s="316"/>
      <c r="G13" s="314"/>
      <c r="H13" s="41" t="s">
        <v>56</v>
      </c>
      <c r="I13" s="31"/>
      <c r="J13" s="66"/>
      <c r="K13" s="67"/>
      <c r="L13" s="23">
        <f t="shared" si="0"/>
      </c>
      <c r="M13" s="367"/>
      <c r="N13" s="385"/>
      <c r="O13" s="386"/>
      <c r="P13" s="364"/>
      <c r="Q13" s="391"/>
      <c r="Y13" s="28"/>
    </row>
    <row r="14" spans="1:25" ht="15.75" customHeight="1" thickBot="1">
      <c r="A14" s="321" t="s">
        <v>22</v>
      </c>
      <c r="B14" s="319" t="s">
        <v>4</v>
      </c>
      <c r="C14" s="34" t="s">
        <v>57</v>
      </c>
      <c r="D14" s="64"/>
      <c r="E14" s="317">
        <f>IF(D14="","",MAX(D14,D15))</f>
      </c>
      <c r="F14" s="315">
        <f>_xlfn.IFERROR(IF(E14="","",RANK(E14,$E$4:$E$43,1)),"")</f>
      </c>
      <c r="G14" s="313">
        <f>_xlfn.IFERROR(IF(E14="","",IF(E14="N",(MAX($F$4:$F$43)+1),F14)),"")</f>
      </c>
      <c r="H14" s="39" t="s">
        <v>55</v>
      </c>
      <c r="I14" s="30"/>
      <c r="J14" s="64"/>
      <c r="K14" s="65"/>
      <c r="L14" s="21">
        <f t="shared" si="0"/>
      </c>
      <c r="M14" s="365">
        <f>IF(L14="","",MIN(L15,L14))</f>
      </c>
      <c r="N14" s="384">
        <f>IF(M14="","",RANK(M14,$M$4:$M$43,1))</f>
      </c>
      <c r="O14" s="386">
        <f>IF(N14="","",SUM(N14,G14))</f>
      </c>
      <c r="P14" s="363">
        <f>IF(O14="","",RANK(O14,$O$4:$O$43,1))</f>
      </c>
      <c r="Q14" s="333">
        <f>IF(P14="","",VLOOKUP(P14,'Bodové hodnocení'!$A$1:$B$36,2,FALSE))</f>
      </c>
      <c r="Y14" s="28"/>
    </row>
    <row r="15" spans="1:25" ht="15.75" customHeight="1" thickBot="1">
      <c r="A15" s="322"/>
      <c r="B15" s="320"/>
      <c r="C15" s="36" t="s">
        <v>58</v>
      </c>
      <c r="D15" s="71"/>
      <c r="E15" s="318"/>
      <c r="F15" s="316"/>
      <c r="G15" s="314"/>
      <c r="H15" s="41" t="s">
        <v>56</v>
      </c>
      <c r="I15" s="31"/>
      <c r="J15" s="66"/>
      <c r="K15" s="67"/>
      <c r="L15" s="23">
        <f t="shared" si="0"/>
      </c>
      <c r="M15" s="367"/>
      <c r="N15" s="385"/>
      <c r="O15" s="386"/>
      <c r="P15" s="364"/>
      <c r="Q15" s="391"/>
      <c r="Y15" s="28"/>
    </row>
    <row r="16" spans="1:25" ht="15.75" customHeight="1" thickBot="1">
      <c r="A16" s="321" t="s">
        <v>23</v>
      </c>
      <c r="B16" s="319" t="s">
        <v>6</v>
      </c>
      <c r="C16" s="34" t="s">
        <v>57</v>
      </c>
      <c r="D16" s="64"/>
      <c r="E16" s="317">
        <f>IF(D16="","",MAX(D16,D17))</f>
      </c>
      <c r="F16" s="315">
        <f>_xlfn.IFERROR(IF(E16="","",RANK(E16,$E$4:$E$43,1)),"")</f>
      </c>
      <c r="G16" s="313">
        <f>_xlfn.IFERROR(IF(E16="","",IF(E16="N",(MAX($F$4:$F$43)+1),F16)),"")</f>
      </c>
      <c r="H16" s="39" t="s">
        <v>55</v>
      </c>
      <c r="I16" s="30"/>
      <c r="J16" s="64"/>
      <c r="K16" s="65"/>
      <c r="L16" s="21">
        <f t="shared" si="0"/>
      </c>
      <c r="M16" s="365">
        <f>IF(L16="","",MIN(L17,L16))</f>
      </c>
      <c r="N16" s="384">
        <f>IF(M16="","",RANK(M16,$M$4:$M$43,1))</f>
      </c>
      <c r="O16" s="386">
        <f>IF(N16="","",SUM(N16,G16))</f>
      </c>
      <c r="P16" s="363">
        <f>IF(O16="","",RANK(O16,$O$4:$O$43,1))</f>
      </c>
      <c r="Q16" s="333">
        <f>IF(P16="","",VLOOKUP(P16,'Bodové hodnocení'!$A$1:$B$36,2,FALSE))</f>
      </c>
      <c r="Y16" s="28"/>
    </row>
    <row r="17" spans="1:25" ht="15.75" customHeight="1" thickBot="1">
      <c r="A17" s="322"/>
      <c r="B17" s="320"/>
      <c r="C17" s="36" t="s">
        <v>58</v>
      </c>
      <c r="D17" s="71"/>
      <c r="E17" s="318"/>
      <c r="F17" s="316"/>
      <c r="G17" s="314"/>
      <c r="H17" s="41" t="s">
        <v>56</v>
      </c>
      <c r="I17" s="31"/>
      <c r="J17" s="66"/>
      <c r="K17" s="67"/>
      <c r="L17" s="23">
        <f t="shared" si="0"/>
      </c>
      <c r="M17" s="367"/>
      <c r="N17" s="385"/>
      <c r="O17" s="386"/>
      <c r="P17" s="364"/>
      <c r="Q17" s="391"/>
      <c r="Y17" s="28"/>
    </row>
    <row r="18" spans="1:25" ht="15.75" customHeight="1" thickBot="1">
      <c r="A18" s="321" t="s">
        <v>25</v>
      </c>
      <c r="B18" s="319" t="s">
        <v>73</v>
      </c>
      <c r="C18" s="34" t="s">
        <v>57</v>
      </c>
      <c r="D18" s="64"/>
      <c r="E18" s="317">
        <f>IF(D18="","",MAX(D18,D19))</f>
      </c>
      <c r="F18" s="315">
        <f>_xlfn.IFERROR(IF(E18="","",RANK(E18,$E$4:$E$43,1)),"")</f>
      </c>
      <c r="G18" s="313">
        <f>_xlfn.IFERROR(IF(E18="","",IF(E18="N",(MAX($F$4:$F$43)+1),F18)),"")</f>
      </c>
      <c r="H18" s="39" t="s">
        <v>55</v>
      </c>
      <c r="I18" s="30"/>
      <c r="J18" s="64"/>
      <c r="K18" s="65"/>
      <c r="L18" s="21">
        <f t="shared" si="0"/>
      </c>
      <c r="M18" s="365">
        <f>IF(L18="","",MIN(L19,L18))</f>
      </c>
      <c r="N18" s="384">
        <f>IF(M18="","",RANK(M18,$M$4:$M$43,1))</f>
      </c>
      <c r="O18" s="386">
        <f>IF(N18="","",SUM(N18,G18))</f>
      </c>
      <c r="P18" s="363">
        <f>IF(O18="","",RANK(O18,$O$4:$O$43,1))</f>
      </c>
      <c r="Q18" s="333">
        <f>IF(P18="","",VLOOKUP(P18,'Bodové hodnocení'!$A$1:$B$36,2,FALSE))</f>
      </c>
      <c r="Y18" s="28"/>
    </row>
    <row r="19" spans="1:25" ht="15.75" customHeight="1" thickBot="1">
      <c r="A19" s="322"/>
      <c r="B19" s="320"/>
      <c r="C19" s="36" t="s">
        <v>58</v>
      </c>
      <c r="D19" s="71"/>
      <c r="E19" s="318"/>
      <c r="F19" s="316"/>
      <c r="G19" s="314"/>
      <c r="H19" s="41" t="s">
        <v>56</v>
      </c>
      <c r="I19" s="31"/>
      <c r="J19" s="66"/>
      <c r="K19" s="67"/>
      <c r="L19" s="23">
        <f t="shared" si="0"/>
      </c>
      <c r="M19" s="367"/>
      <c r="N19" s="385"/>
      <c r="O19" s="386"/>
      <c r="P19" s="364"/>
      <c r="Q19" s="391"/>
      <c r="Y19" s="28"/>
    </row>
    <row r="20" spans="1:25" ht="15.75" customHeight="1" thickBot="1">
      <c r="A20" s="321" t="s">
        <v>26</v>
      </c>
      <c r="B20" s="319" t="s">
        <v>54</v>
      </c>
      <c r="C20" s="34" t="s">
        <v>57</v>
      </c>
      <c r="D20" s="64"/>
      <c r="E20" s="317">
        <f>IF(D20="","",MAX(D20,D21))</f>
      </c>
      <c r="F20" s="315">
        <f>_xlfn.IFERROR(IF(E20="","",RANK(E20,$E$4:$E$43,1)),"")</f>
      </c>
      <c r="G20" s="313">
        <f>_xlfn.IFERROR(IF(E20="","",IF(E20="N",(MAX($F$4:$F$43)+1),F20)),"")</f>
      </c>
      <c r="H20" s="39" t="s">
        <v>55</v>
      </c>
      <c r="I20" s="30"/>
      <c r="J20" s="64"/>
      <c r="K20" s="65"/>
      <c r="L20" s="21">
        <f t="shared" si="0"/>
      </c>
      <c r="M20" s="365">
        <f>IF(L20="","",MIN(L21,L20))</f>
      </c>
      <c r="N20" s="384">
        <f>IF(M20="","",RANK(M20,$M$4:$M$43,1))</f>
      </c>
      <c r="O20" s="386">
        <f>IF(N20="","",SUM(N20,G20))</f>
      </c>
      <c r="P20" s="363">
        <f>IF(O20="","",RANK(O20,$O$4:$O$43,1))</f>
      </c>
      <c r="Q20" s="333">
        <f>IF(P20="","",VLOOKUP(P20,'Bodové hodnocení'!$A$1:$B$36,2,FALSE))</f>
      </c>
      <c r="Y20" s="28"/>
    </row>
    <row r="21" spans="1:17" ht="15.75" customHeight="1" thickBot="1">
      <c r="A21" s="322"/>
      <c r="B21" s="320"/>
      <c r="C21" s="36" t="s">
        <v>58</v>
      </c>
      <c r="D21" s="71"/>
      <c r="E21" s="318"/>
      <c r="F21" s="316"/>
      <c r="G21" s="314"/>
      <c r="H21" s="41" t="s">
        <v>56</v>
      </c>
      <c r="I21" s="31"/>
      <c r="J21" s="66"/>
      <c r="K21" s="67"/>
      <c r="L21" s="23">
        <f t="shared" si="0"/>
      </c>
      <c r="M21" s="367"/>
      <c r="N21" s="385"/>
      <c r="O21" s="386"/>
      <c r="P21" s="364"/>
      <c r="Q21" s="391"/>
    </row>
    <row r="22" spans="1:17" ht="15.75" customHeight="1" thickBot="1">
      <c r="A22" s="321" t="s">
        <v>27</v>
      </c>
      <c r="B22" s="319" t="s">
        <v>10</v>
      </c>
      <c r="C22" s="34" t="s">
        <v>57</v>
      </c>
      <c r="D22" s="64"/>
      <c r="E22" s="317">
        <f>IF(D22="","",MAX(D22,D23))</f>
      </c>
      <c r="F22" s="315">
        <f>_xlfn.IFERROR(IF(E22="","",RANK(E22,$E$4:$E$43,1)),"")</f>
      </c>
      <c r="G22" s="313">
        <f>_xlfn.IFERROR(IF(E22="","",IF(E22="N",(MAX($F$4:$F$43)+1),F22)),"")</f>
      </c>
      <c r="H22" s="39" t="s">
        <v>55</v>
      </c>
      <c r="I22" s="30"/>
      <c r="J22" s="64"/>
      <c r="K22" s="65"/>
      <c r="L22" s="21">
        <f t="shared" si="0"/>
      </c>
      <c r="M22" s="365">
        <f>IF(L22="","",MIN(L23,L22))</f>
      </c>
      <c r="N22" s="384">
        <f>IF(M22="","",RANK(M22,$M$4:$M$43,1))</f>
      </c>
      <c r="O22" s="386">
        <f>IF(N22="","",SUM(N22,G22))</f>
      </c>
      <c r="P22" s="363">
        <f>IF(O22="","",RANK(O22,$O$4:$O$43,1))</f>
      </c>
      <c r="Q22" s="333">
        <f>IF(P22="","",VLOOKUP(P22,'Bodové hodnocení'!$A$1:$B$36,2,FALSE))</f>
      </c>
    </row>
    <row r="23" spans="1:17" ht="15.75" customHeight="1" thickBot="1">
      <c r="A23" s="322"/>
      <c r="B23" s="320"/>
      <c r="C23" s="36" t="s">
        <v>58</v>
      </c>
      <c r="D23" s="71"/>
      <c r="E23" s="318"/>
      <c r="F23" s="316"/>
      <c r="G23" s="314"/>
      <c r="H23" s="41" t="s">
        <v>56</v>
      </c>
      <c r="I23" s="31"/>
      <c r="J23" s="66"/>
      <c r="K23" s="67"/>
      <c r="L23" s="23">
        <f t="shared" si="0"/>
      </c>
      <c r="M23" s="367"/>
      <c r="N23" s="385"/>
      <c r="O23" s="386"/>
      <c r="P23" s="364"/>
      <c r="Q23" s="391"/>
    </row>
    <row r="24" spans="1:17" ht="14.25" customHeight="1" thickBot="1">
      <c r="A24" s="321" t="s">
        <v>28</v>
      </c>
      <c r="B24" s="319" t="s">
        <v>66</v>
      </c>
      <c r="C24" s="34" t="s">
        <v>57</v>
      </c>
      <c r="D24" s="64"/>
      <c r="E24" s="317">
        <f>IF(D24="","",MAX(D24,D25))</f>
      </c>
      <c r="F24" s="315">
        <f>_xlfn.IFERROR(IF(E24="","",RANK(E24,$E$4:$E$43,1)),"")</f>
      </c>
      <c r="G24" s="313">
        <f>_xlfn.IFERROR(IF(E24="","",IF(E24="N",(MAX($F$4:$F$43)+1),F24)),"")</f>
      </c>
      <c r="H24" s="39" t="s">
        <v>55</v>
      </c>
      <c r="I24" s="30"/>
      <c r="J24" s="64"/>
      <c r="K24" s="65"/>
      <c r="L24" s="21">
        <f t="shared" si="0"/>
      </c>
      <c r="M24" s="365">
        <f>IF(L24="","",MIN(L25,L24))</f>
      </c>
      <c r="N24" s="384">
        <f>IF(M24="","",RANK(M24,$M$4:$M$43,1))</f>
      </c>
      <c r="O24" s="386">
        <f>IF(N24="","",SUM(N24,G24))</f>
      </c>
      <c r="P24" s="363">
        <f>IF(O24="","",RANK(O24,$O$4:$O$43,1))</f>
      </c>
      <c r="Q24" s="333">
        <f>IF(P24="","",VLOOKUP(P24,'Bodové hodnocení'!$A$1:$B$36,2,FALSE))</f>
      </c>
    </row>
    <row r="25" spans="1:17" ht="15.75" customHeight="1" thickBot="1">
      <c r="A25" s="322"/>
      <c r="B25" s="320"/>
      <c r="C25" s="36" t="s">
        <v>58</v>
      </c>
      <c r="D25" s="71"/>
      <c r="E25" s="318"/>
      <c r="F25" s="316"/>
      <c r="G25" s="314"/>
      <c r="H25" s="41" t="s">
        <v>56</v>
      </c>
      <c r="I25" s="31"/>
      <c r="J25" s="66"/>
      <c r="K25" s="67"/>
      <c r="L25" s="23">
        <f t="shared" si="0"/>
      </c>
      <c r="M25" s="367"/>
      <c r="N25" s="385"/>
      <c r="O25" s="386"/>
      <c r="P25" s="364"/>
      <c r="Q25" s="391"/>
    </row>
    <row r="26" spans="1:17" ht="15.75" customHeight="1" thickBot="1">
      <c r="A26" s="321" t="s">
        <v>29</v>
      </c>
      <c r="B26" s="319" t="s">
        <v>77</v>
      </c>
      <c r="C26" s="34" t="s">
        <v>57</v>
      </c>
      <c r="D26" s="64"/>
      <c r="E26" s="317">
        <f>IF(D26="","",MAX(D26,D27))</f>
      </c>
      <c r="F26" s="315">
        <f>_xlfn.IFERROR(IF(E26="","",RANK(E26,$E$4:$E$43,1)),"")</f>
      </c>
      <c r="G26" s="313">
        <f>_xlfn.IFERROR(IF(E26="","",IF(E26="N",(MAX($F$4:$F$43)+1),F26)),"")</f>
      </c>
      <c r="H26" s="39" t="s">
        <v>55</v>
      </c>
      <c r="I26" s="30"/>
      <c r="J26" s="64"/>
      <c r="K26" s="65"/>
      <c r="L26" s="21">
        <f t="shared" si="0"/>
      </c>
      <c r="M26" s="365">
        <f>IF(L26="","",MIN(L27,L26))</f>
      </c>
      <c r="N26" s="384">
        <f>IF(M26="","",RANK(M26,$M$4:$M$43,1))</f>
      </c>
      <c r="O26" s="386">
        <f>IF(N26="","",SUM(N26,G26))</f>
      </c>
      <c r="P26" s="363">
        <f>IF(O26="","",RANK(O26,$O$4:$O$43,1))</f>
      </c>
      <c r="Q26" s="333">
        <f>IF(P26="","",VLOOKUP(P26,'Bodové hodnocení'!$A$1:$B$36,2,FALSE))</f>
      </c>
    </row>
    <row r="27" spans="1:17" ht="15.75" customHeight="1" thickBot="1">
      <c r="A27" s="322"/>
      <c r="B27" s="320"/>
      <c r="C27" s="36" t="s">
        <v>58</v>
      </c>
      <c r="D27" s="71"/>
      <c r="E27" s="318"/>
      <c r="F27" s="316"/>
      <c r="G27" s="314"/>
      <c r="H27" s="41" t="s">
        <v>56</v>
      </c>
      <c r="I27" s="31"/>
      <c r="J27" s="66"/>
      <c r="K27" s="67"/>
      <c r="L27" s="23">
        <f t="shared" si="0"/>
      </c>
      <c r="M27" s="367"/>
      <c r="N27" s="385"/>
      <c r="O27" s="386"/>
      <c r="P27" s="364"/>
      <c r="Q27" s="391"/>
    </row>
    <row r="28" spans="1:17" ht="15.75" customHeight="1" thickBot="1">
      <c r="A28" s="321" t="s">
        <v>30</v>
      </c>
      <c r="B28" s="319" t="s">
        <v>24</v>
      </c>
      <c r="C28" s="34" t="s">
        <v>57</v>
      </c>
      <c r="D28" s="64"/>
      <c r="E28" s="317">
        <f>IF(D28="","",MAX(D28,D29))</f>
      </c>
      <c r="F28" s="315">
        <f>_xlfn.IFERROR(IF(E28="","",RANK(E28,$E$4:$E$43,1)),"")</f>
      </c>
      <c r="G28" s="313">
        <f>_xlfn.IFERROR(IF(E28="","",IF(E28="N",(MAX($F$4:$F$43)+1),F28)),"")</f>
      </c>
      <c r="H28" s="39" t="s">
        <v>55</v>
      </c>
      <c r="I28" s="30"/>
      <c r="J28" s="64"/>
      <c r="K28" s="65"/>
      <c r="L28" s="21">
        <f t="shared" si="0"/>
      </c>
      <c r="M28" s="365">
        <f>IF(L28="","",MIN(L29,L28))</f>
      </c>
      <c r="N28" s="384">
        <f>IF(M28="","",RANK(M28,$M$4:$M$43,1))</f>
      </c>
      <c r="O28" s="386">
        <f>IF(N28="","",SUM(N28,G28))</f>
      </c>
      <c r="P28" s="363">
        <f>IF(O28="","",RANK(O28,$O$4:$O$43,1))</f>
      </c>
      <c r="Q28" s="333">
        <f>IF(P28="","",VLOOKUP(P28,'Bodové hodnocení'!$A$1:$B$36,2,FALSE))</f>
      </c>
    </row>
    <row r="29" spans="1:17" ht="15.75" customHeight="1" thickBot="1">
      <c r="A29" s="322"/>
      <c r="B29" s="320"/>
      <c r="C29" s="36" t="s">
        <v>58</v>
      </c>
      <c r="D29" s="71"/>
      <c r="E29" s="318"/>
      <c r="F29" s="316"/>
      <c r="G29" s="314"/>
      <c r="H29" s="41" t="s">
        <v>56</v>
      </c>
      <c r="I29" s="31"/>
      <c r="J29" s="66"/>
      <c r="K29" s="67"/>
      <c r="L29" s="23">
        <f t="shared" si="0"/>
      </c>
      <c r="M29" s="367"/>
      <c r="N29" s="385"/>
      <c r="O29" s="386"/>
      <c r="P29" s="364"/>
      <c r="Q29" s="391"/>
    </row>
    <row r="30" spans="1:17" ht="15.75" customHeight="1" thickBot="1">
      <c r="A30" s="321" t="s">
        <v>44</v>
      </c>
      <c r="B30" s="319" t="s">
        <v>75</v>
      </c>
      <c r="C30" s="34" t="s">
        <v>57</v>
      </c>
      <c r="D30" s="64"/>
      <c r="E30" s="317">
        <f>IF(D30="","",MAX(D30,D31))</f>
      </c>
      <c r="F30" s="315">
        <f>_xlfn.IFERROR(IF(E30="","",RANK(E30,$E$4:$E$43,1)),"")</f>
      </c>
      <c r="G30" s="313">
        <f>_xlfn.IFERROR(IF(E30="","",IF(E30="N",(MAX($F$4:$F$43)+1),F30)),"")</f>
      </c>
      <c r="H30" s="39" t="s">
        <v>55</v>
      </c>
      <c r="I30" s="30"/>
      <c r="J30" s="64"/>
      <c r="K30" s="65"/>
      <c r="L30" s="21">
        <f t="shared" si="0"/>
      </c>
      <c r="M30" s="365">
        <f>IF(L30="","",MIN(L31,L30))</f>
      </c>
      <c r="N30" s="384">
        <f>IF(M30="","",RANK(M30,$M$4:$M$43,1))</f>
      </c>
      <c r="O30" s="386">
        <f>IF(N30="","",SUM(N30,G30))</f>
      </c>
      <c r="P30" s="363">
        <f>IF(O30="","",RANK(O30,$O$4:$O$43,1))</f>
      </c>
      <c r="Q30" s="333">
        <f>IF(P30="","",VLOOKUP(P30,'Bodové hodnocení'!$A$1:$B$36,2,FALSE))</f>
      </c>
    </row>
    <row r="31" spans="1:17" ht="15.75" customHeight="1" thickBot="1">
      <c r="A31" s="322"/>
      <c r="B31" s="320"/>
      <c r="C31" s="36" t="s">
        <v>58</v>
      </c>
      <c r="D31" s="71"/>
      <c r="E31" s="318"/>
      <c r="F31" s="316"/>
      <c r="G31" s="314"/>
      <c r="H31" s="41" t="s">
        <v>56</v>
      </c>
      <c r="I31" s="31"/>
      <c r="J31" s="66"/>
      <c r="K31" s="67"/>
      <c r="L31" s="23">
        <f t="shared" si="0"/>
      </c>
      <c r="M31" s="367"/>
      <c r="N31" s="385"/>
      <c r="O31" s="386"/>
      <c r="P31" s="364"/>
      <c r="Q31" s="391"/>
    </row>
    <row r="32" spans="1:17" ht="15.75" customHeight="1" thickBot="1">
      <c r="A32" s="321" t="s">
        <v>53</v>
      </c>
      <c r="B32" s="319" t="s">
        <v>76</v>
      </c>
      <c r="C32" s="34" t="s">
        <v>57</v>
      </c>
      <c r="D32" s="64"/>
      <c r="E32" s="317">
        <f>IF(D32="","",MAX(D32,D33))</f>
      </c>
      <c r="F32" s="315">
        <f>_xlfn.IFERROR(IF(E32="","",RANK(E32,$E$4:$E$43,1)),"")</f>
      </c>
      <c r="G32" s="313">
        <f>_xlfn.IFERROR(IF(E32="","",IF(E32="N",(MAX($F$4:$F$43)+1),F32)),"")</f>
      </c>
      <c r="H32" s="39" t="s">
        <v>55</v>
      </c>
      <c r="I32" s="30"/>
      <c r="J32" s="64"/>
      <c r="K32" s="65"/>
      <c r="L32" s="21">
        <f t="shared" si="0"/>
      </c>
      <c r="M32" s="365">
        <f>IF(L32="","",MIN(L33,L32))</f>
      </c>
      <c r="N32" s="384">
        <f>IF(M32="","",RANK(M32,$M$4:$M$43,1))</f>
      </c>
      <c r="O32" s="386">
        <f>IF(N32="","",SUM(N32,G32))</f>
      </c>
      <c r="P32" s="363">
        <f>IF(O32="","",RANK(O32,$O$4:$O$43,1))</f>
      </c>
      <c r="Q32" s="333">
        <f>IF(P32="","",VLOOKUP(P32,'Bodové hodnocení'!$A$1:$B$36,2,FALSE))</f>
      </c>
    </row>
    <row r="33" spans="1:17" s="44" customFormat="1" ht="16.5" customHeight="1" thickBot="1">
      <c r="A33" s="322"/>
      <c r="B33" s="320"/>
      <c r="C33" s="36" t="s">
        <v>58</v>
      </c>
      <c r="D33" s="71"/>
      <c r="E33" s="318"/>
      <c r="F33" s="316"/>
      <c r="G33" s="314"/>
      <c r="H33" s="41" t="s">
        <v>56</v>
      </c>
      <c r="I33" s="31"/>
      <c r="J33" s="66"/>
      <c r="K33" s="67"/>
      <c r="L33" s="23">
        <f t="shared" si="0"/>
      </c>
      <c r="M33" s="367"/>
      <c r="N33" s="385"/>
      <c r="O33" s="386"/>
      <c r="P33" s="364"/>
      <c r="Q33" s="391"/>
    </row>
    <row r="34" spans="1:17" s="56" customFormat="1" ht="15" customHeight="1" thickBot="1">
      <c r="A34" s="321" t="s">
        <v>60</v>
      </c>
      <c r="B34" s="319" t="s">
        <v>74</v>
      </c>
      <c r="C34" s="34" t="s">
        <v>57</v>
      </c>
      <c r="D34" s="64"/>
      <c r="E34" s="317">
        <f>IF(D34="","",MAX(D34,D35))</f>
      </c>
      <c r="F34" s="315">
        <f>_xlfn.IFERROR(IF(E34="","",RANK(E34,$E$4:$E$43,1)),"")</f>
      </c>
      <c r="G34" s="313">
        <f>_xlfn.IFERROR(IF(E34="","",IF(E34="N",(MAX($F$4:$F$43)+1),F34)),"")</f>
      </c>
      <c r="H34" s="39" t="s">
        <v>55</v>
      </c>
      <c r="I34" s="30"/>
      <c r="J34" s="64"/>
      <c r="K34" s="65"/>
      <c r="L34" s="21">
        <f t="shared" si="0"/>
      </c>
      <c r="M34" s="365">
        <f>IF(L34="","",MIN(L35,L34))</f>
      </c>
      <c r="N34" s="384">
        <f>IF(M34="","",RANK(M34,$M$4:$M$43,1))</f>
      </c>
      <c r="O34" s="386">
        <f>IF(N34="","",SUM(N34,G34))</f>
      </c>
      <c r="P34" s="363">
        <f>IF(O34="","",RANK(O34,$O$4:$O$43,1))</f>
      </c>
      <c r="Q34" s="333">
        <f>IF(P34="","",VLOOKUP(P34,'Bodové hodnocení'!$A$1:$B$36,2,FALSE))</f>
      </c>
    </row>
    <row r="35" spans="1:17" ht="15.75" customHeight="1" thickBot="1">
      <c r="A35" s="322"/>
      <c r="B35" s="320"/>
      <c r="C35" s="36" t="s">
        <v>58</v>
      </c>
      <c r="D35" s="71"/>
      <c r="E35" s="318"/>
      <c r="F35" s="316"/>
      <c r="G35" s="314"/>
      <c r="H35" s="41" t="s">
        <v>56</v>
      </c>
      <c r="I35" s="31"/>
      <c r="J35" s="66"/>
      <c r="K35" s="67"/>
      <c r="L35" s="23">
        <f t="shared" si="0"/>
      </c>
      <c r="M35" s="367"/>
      <c r="N35" s="385"/>
      <c r="O35" s="386"/>
      <c r="P35" s="364"/>
      <c r="Q35" s="391"/>
    </row>
    <row r="36" spans="1:17" ht="15.75" customHeight="1" thickBot="1">
      <c r="A36" s="321" t="s">
        <v>61</v>
      </c>
      <c r="B36" s="319" t="s">
        <v>17</v>
      </c>
      <c r="C36" s="34" t="s">
        <v>57</v>
      </c>
      <c r="D36" s="64"/>
      <c r="E36" s="317">
        <f>IF(D36="","",MAX(D36,D37))</f>
      </c>
      <c r="F36" s="315">
        <f>_xlfn.IFERROR(IF(E36="","",RANK(E36,$E$4:$E$43,1)),"")</f>
      </c>
      <c r="G36" s="313">
        <f>_xlfn.IFERROR(IF(E36="","",IF(E36="N",(MAX($F$4:$F$43)+1),F36)),"")</f>
      </c>
      <c r="H36" s="39" t="s">
        <v>55</v>
      </c>
      <c r="I36" s="30"/>
      <c r="J36" s="64"/>
      <c r="K36" s="65"/>
      <c r="L36" s="21">
        <f t="shared" si="0"/>
      </c>
      <c r="M36" s="365">
        <f>IF(L36="","",MIN(L37,L36))</f>
      </c>
      <c r="N36" s="384">
        <f>IF(M36="","",RANK(M36,$M$4:$M$43,1))</f>
      </c>
      <c r="O36" s="386">
        <f>IF(N36="","",SUM(N36,G36))</f>
      </c>
      <c r="P36" s="363">
        <f>IF(O36="","",RANK(O36,$O$4:$O$43,1))</f>
      </c>
      <c r="Q36" s="333">
        <f>IF(P36="","",VLOOKUP(P36,'Bodové hodnocení'!$A$1:$B$36,2,FALSE))</f>
      </c>
    </row>
    <row r="37" spans="1:17" ht="16.5" customHeight="1" thickBot="1">
      <c r="A37" s="322"/>
      <c r="B37" s="320"/>
      <c r="C37" s="36" t="s">
        <v>58</v>
      </c>
      <c r="D37" s="71"/>
      <c r="E37" s="318"/>
      <c r="F37" s="316"/>
      <c r="G37" s="314"/>
      <c r="H37" s="41" t="s">
        <v>56</v>
      </c>
      <c r="I37" s="31"/>
      <c r="J37" s="66"/>
      <c r="K37" s="67"/>
      <c r="L37" s="23">
        <f t="shared" si="0"/>
      </c>
      <c r="M37" s="367"/>
      <c r="N37" s="385"/>
      <c r="O37" s="386"/>
      <c r="P37" s="364"/>
      <c r="Q37" s="391"/>
    </row>
    <row r="38" spans="1:17" ht="16.5" customHeight="1" thickBot="1">
      <c r="A38" s="321" t="s">
        <v>62</v>
      </c>
      <c r="B38" s="319" t="s">
        <v>71</v>
      </c>
      <c r="C38" s="34" t="s">
        <v>57</v>
      </c>
      <c r="D38" s="64"/>
      <c r="E38" s="317">
        <f>IF(D38="","",MAX(D38,D39))</f>
      </c>
      <c r="F38" s="315">
        <f>_xlfn.IFERROR(IF(E38="","",RANK(E38,$E$4:$E$43,1)),"")</f>
      </c>
      <c r="G38" s="313">
        <f>_xlfn.IFERROR(IF(E38="","",IF(E38="N",(MAX($F$4:$F$43)+1),F38)),"")</f>
      </c>
      <c r="H38" s="39" t="s">
        <v>55</v>
      </c>
      <c r="I38" s="30"/>
      <c r="J38" s="64"/>
      <c r="K38" s="65"/>
      <c r="L38" s="21">
        <f t="shared" si="0"/>
      </c>
      <c r="M38" s="365">
        <f>IF(L38="","",MIN(L39,L38))</f>
      </c>
      <c r="N38" s="384">
        <f>IF(M38="","",RANK(M38,$M$4:$M$43,1))</f>
      </c>
      <c r="O38" s="386">
        <f>IF(N38="","",SUM(N38,G38))</f>
      </c>
      <c r="P38" s="363">
        <f>IF(O38="","",RANK(O38,$O$4:$O$43,1))</f>
      </c>
      <c r="Q38" s="333">
        <f>IF(P38="","",VLOOKUP(P38,'Bodové hodnocení'!$A$1:$B$36,2,FALSE))</f>
      </c>
    </row>
    <row r="39" spans="1:17" ht="16.5" customHeight="1" thickBot="1">
      <c r="A39" s="322"/>
      <c r="B39" s="320"/>
      <c r="C39" s="36" t="s">
        <v>58</v>
      </c>
      <c r="D39" s="71"/>
      <c r="E39" s="318"/>
      <c r="F39" s="316"/>
      <c r="G39" s="314"/>
      <c r="H39" s="41" t="s">
        <v>56</v>
      </c>
      <c r="I39" s="31"/>
      <c r="J39" s="66"/>
      <c r="K39" s="67"/>
      <c r="L39" s="23">
        <f t="shared" si="0"/>
      </c>
      <c r="M39" s="367"/>
      <c r="N39" s="385"/>
      <c r="O39" s="386"/>
      <c r="P39" s="364"/>
      <c r="Q39" s="391"/>
    </row>
    <row r="40" spans="1:17" ht="16.5" customHeight="1" thickBot="1">
      <c r="A40" s="321" t="s">
        <v>72</v>
      </c>
      <c r="B40" s="319" t="s">
        <v>14</v>
      </c>
      <c r="C40" s="34" t="s">
        <v>57</v>
      </c>
      <c r="D40" s="64"/>
      <c r="E40" s="317">
        <f>IF(D40="","",MAX(D40,D41))</f>
      </c>
      <c r="F40" s="315">
        <f>_xlfn.IFERROR(IF(E40="","",RANK(E40,$E$4:$E$43,1)),"")</f>
      </c>
      <c r="G40" s="313">
        <f>_xlfn.IFERROR(IF(E40="","",IF(E40="N",(MAX($F$4:$F$43)+1),F40)),"")</f>
      </c>
      <c r="H40" s="39" t="s">
        <v>55</v>
      </c>
      <c r="I40" s="30"/>
      <c r="J40" s="64"/>
      <c r="K40" s="65"/>
      <c r="L40" s="21">
        <f t="shared" si="0"/>
      </c>
      <c r="M40" s="365">
        <f>IF(L40="","",MIN(L41,L40))</f>
      </c>
      <c r="N40" s="384">
        <f>IF(M40="","",RANK(M40,$M$4:$M$43,1))</f>
      </c>
      <c r="O40" s="386">
        <f>IF(N40="","",SUM(N40,G40))</f>
      </c>
      <c r="P40" s="363">
        <f>IF(O40="","",RANK(O40,$O$4:$O$43,1))</f>
      </c>
      <c r="Q40" s="333">
        <f>IF(P40="","",VLOOKUP(P40,'Bodové hodnocení'!$A$1:$B$36,2,FALSE))</f>
      </c>
    </row>
    <row r="41" spans="1:17" ht="16.5" customHeight="1" thickBot="1">
      <c r="A41" s="322"/>
      <c r="B41" s="320"/>
      <c r="C41" s="36" t="s">
        <v>58</v>
      </c>
      <c r="D41" s="71"/>
      <c r="E41" s="318"/>
      <c r="F41" s="316"/>
      <c r="G41" s="314"/>
      <c r="H41" s="41" t="s">
        <v>56</v>
      </c>
      <c r="I41" s="31"/>
      <c r="J41" s="66"/>
      <c r="K41" s="67"/>
      <c r="L41" s="23">
        <f t="shared" si="0"/>
      </c>
      <c r="M41" s="367"/>
      <c r="N41" s="385"/>
      <c r="O41" s="386"/>
      <c r="P41" s="364"/>
      <c r="Q41" s="391"/>
    </row>
    <row r="42" spans="1:17" ht="16.5" customHeight="1">
      <c r="A42" s="321" t="s">
        <v>78</v>
      </c>
      <c r="B42" s="319" t="s">
        <v>5</v>
      </c>
      <c r="C42" s="34" t="s">
        <v>57</v>
      </c>
      <c r="D42" s="64"/>
      <c r="E42" s="317">
        <f>IF(D42="","",MAX(D42,D43))</f>
      </c>
      <c r="F42" s="315">
        <f>_xlfn.IFERROR(IF(E42="","",RANK(E42,$E$4:$E$43,1)),"")</f>
      </c>
      <c r="G42" s="313">
        <f>_xlfn.IFERROR(IF(E42="","",IF(E42="N",(MAX($F$4:$F$43)+1),F42)),"")</f>
      </c>
      <c r="H42" s="39" t="s">
        <v>55</v>
      </c>
      <c r="I42" s="30"/>
      <c r="J42" s="64"/>
      <c r="K42" s="65"/>
      <c r="L42" s="21">
        <f t="shared" si="0"/>
      </c>
      <c r="M42" s="365">
        <f>IF(L42="","",MIN(L43,L42))</f>
      </c>
      <c r="N42" s="384">
        <f>IF(M42="","",RANK(M42,$M$4:$M$43,1))</f>
      </c>
      <c r="O42" s="389">
        <f>IF(N42="","",SUM(N42,G42))</f>
      </c>
      <c r="P42" s="363">
        <f>IF(O42="","",RANK(O42,$O$4:$O$43,1))</f>
      </c>
      <c r="Q42" s="333">
        <f>IF(P42="","",VLOOKUP(P42,'Bodové hodnocení'!$A$1:$B$36,2,FALSE))</f>
      </c>
    </row>
    <row r="43" spans="1:17" ht="16.5" customHeight="1" thickBot="1">
      <c r="A43" s="339"/>
      <c r="B43" s="406"/>
      <c r="C43" s="38" t="s">
        <v>58</v>
      </c>
      <c r="D43" s="71"/>
      <c r="E43" s="440"/>
      <c r="F43" s="408"/>
      <c r="G43" s="409"/>
      <c r="H43" s="43" t="s">
        <v>56</v>
      </c>
      <c r="I43" s="31"/>
      <c r="J43" s="69"/>
      <c r="K43" s="70"/>
      <c r="L43" s="25">
        <f t="shared" si="0"/>
      </c>
      <c r="M43" s="441"/>
      <c r="N43" s="438"/>
      <c r="O43" s="485"/>
      <c r="P43" s="401"/>
      <c r="Q43" s="334"/>
    </row>
    <row r="44" spans="1:17" ht="48.75" customHeight="1" thickBot="1" thickTop="1">
      <c r="A44" s="360" t="s">
        <v>84</v>
      </c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2"/>
    </row>
    <row r="45" spans="1:17" ht="22.5" customHeight="1" thickBot="1" thickTop="1">
      <c r="A45" s="451" t="s">
        <v>63</v>
      </c>
      <c r="B45" s="452"/>
      <c r="C45" s="442" t="s">
        <v>31</v>
      </c>
      <c r="D45" s="443"/>
      <c r="E45" s="443"/>
      <c r="F45" s="443"/>
      <c r="G45" s="55"/>
      <c r="H45" s="444" t="s">
        <v>67</v>
      </c>
      <c r="I45" s="445"/>
      <c r="J45" s="445"/>
      <c r="K45" s="445"/>
      <c r="L45" s="445"/>
      <c r="M45" s="445"/>
      <c r="N45" s="446"/>
      <c r="O45" s="447" t="s">
        <v>32</v>
      </c>
      <c r="P45" s="448" t="s">
        <v>69</v>
      </c>
      <c r="Q45" s="450" t="s">
        <v>33</v>
      </c>
    </row>
    <row r="46" spans="1:17" ht="33.75" customHeight="1" thickBot="1">
      <c r="A46" s="46" t="s">
        <v>34</v>
      </c>
      <c r="B46" s="47" t="s">
        <v>2</v>
      </c>
      <c r="C46" s="48"/>
      <c r="D46" s="49" t="s">
        <v>42</v>
      </c>
      <c r="E46" s="49" t="s">
        <v>35</v>
      </c>
      <c r="F46" s="50" t="s">
        <v>36</v>
      </c>
      <c r="G46" s="51" t="s">
        <v>36</v>
      </c>
      <c r="H46" s="49"/>
      <c r="I46" s="52" t="s">
        <v>37</v>
      </c>
      <c r="J46" s="52" t="s">
        <v>38</v>
      </c>
      <c r="K46" s="52" t="s">
        <v>39</v>
      </c>
      <c r="L46" s="52" t="s">
        <v>42</v>
      </c>
      <c r="M46" s="52" t="s">
        <v>35</v>
      </c>
      <c r="N46" s="53" t="s">
        <v>36</v>
      </c>
      <c r="O46" s="412"/>
      <c r="P46" s="449"/>
      <c r="Q46" s="413"/>
    </row>
    <row r="47" spans="1:17" ht="16.5" customHeight="1" thickBot="1">
      <c r="A47" s="321" t="s">
        <v>16</v>
      </c>
      <c r="B47" s="340" t="s">
        <v>52</v>
      </c>
      <c r="C47" s="26" t="s">
        <v>57</v>
      </c>
      <c r="D47" s="29"/>
      <c r="E47" s="317">
        <f>IF(D47="","",MAX(D47,D48))</f>
      </c>
      <c r="F47" s="315">
        <f>_xlfn.IFERROR(IF(E47="","",RANK(E47,$E$47:$E$82,1)),"")</f>
      </c>
      <c r="G47" s="313">
        <f>_xlfn.IFERROR(IF(E47="","",IF(E47="N",(MAX($F$47:$F$82)+1),F47)),"")</f>
      </c>
      <c r="H47" s="39" t="s">
        <v>55</v>
      </c>
      <c r="I47" s="30"/>
      <c r="J47" s="60"/>
      <c r="K47" s="61"/>
      <c r="L47" s="57">
        <f>IF(I47="","",MAX(I47,J47)+K47)</f>
      </c>
      <c r="M47" s="365">
        <f>IF(L47="","",MIN(L48,L47))</f>
      </c>
      <c r="N47" s="384">
        <f>IF(M47="","",RANK(M47,$M$47:$M$82,1))</f>
      </c>
      <c r="O47" s="386">
        <f>IF(N47="","",SUM(N47,G47))</f>
      </c>
      <c r="P47" s="363">
        <f>IF(O47="","",RANK(O47,$O$47:$O$82,1))</f>
      </c>
      <c r="Q47" s="333">
        <f>IF(P47="","",VLOOKUP(P47,'Bodové hodnocení'!$A$1:$B$36,2,FALSE))</f>
      </c>
    </row>
    <row r="48" spans="1:17" ht="16.5" customHeight="1" thickBot="1">
      <c r="A48" s="338"/>
      <c r="B48" s="348"/>
      <c r="C48" s="35" t="s">
        <v>58</v>
      </c>
      <c r="D48" s="31"/>
      <c r="E48" s="318"/>
      <c r="F48" s="316"/>
      <c r="G48" s="314"/>
      <c r="H48" s="40" t="s">
        <v>56</v>
      </c>
      <c r="I48" s="32"/>
      <c r="J48" s="62"/>
      <c r="K48" s="63"/>
      <c r="L48" s="58">
        <f aca="true" t="shared" si="1" ref="L48:L82">IF(I48="","",MAX(I48,J48)+K48)</f>
      </c>
      <c r="M48" s="366"/>
      <c r="N48" s="439"/>
      <c r="O48" s="386"/>
      <c r="P48" s="399"/>
      <c r="Q48" s="337"/>
    </row>
    <row r="49" spans="1:17" ht="16.5" customHeight="1" thickBot="1">
      <c r="A49" s="321" t="s">
        <v>18</v>
      </c>
      <c r="B49" s="319" t="s">
        <v>13</v>
      </c>
      <c r="C49" s="34" t="s">
        <v>57</v>
      </c>
      <c r="D49" s="29"/>
      <c r="E49" s="317">
        <f>IF(D49="","",MAX(D49,D50))</f>
      </c>
      <c r="F49" s="315">
        <f>_xlfn.IFERROR(IF(E49="","",RANK(E49,$E$47:$E$82,1)),"")</f>
      </c>
      <c r="G49" s="313">
        <f>_xlfn.IFERROR(IF(E49="","",IF(E49="N",(MAX($F$47:$F$82)+1),F49)),"")</f>
      </c>
      <c r="H49" s="39" t="s">
        <v>55</v>
      </c>
      <c r="I49" s="30"/>
      <c r="J49" s="64"/>
      <c r="K49" s="65"/>
      <c r="L49" s="57">
        <f t="shared" si="1"/>
      </c>
      <c r="M49" s="365">
        <f>IF(L49="","",MIN(L50,L49))</f>
      </c>
      <c r="N49" s="384">
        <f>IF(M49="","",RANK(M49,$M$47:$M$82,1))</f>
      </c>
      <c r="O49" s="386">
        <f>IF(N49="","",SUM(N49,G49))</f>
      </c>
      <c r="P49" s="363">
        <f>IF(O49="","",RANK(O49,$O$47:$O$82,1))</f>
      </c>
      <c r="Q49" s="333">
        <f>IF(P49="","",VLOOKUP(P49,'Bodové hodnocení'!$A$1:$B$36,2,FALSE))</f>
      </c>
    </row>
    <row r="50" spans="1:17" ht="16.5" customHeight="1" thickBot="1">
      <c r="A50" s="322"/>
      <c r="B50" s="320"/>
      <c r="C50" s="36" t="s">
        <v>58</v>
      </c>
      <c r="D50" s="31"/>
      <c r="E50" s="318"/>
      <c r="F50" s="316"/>
      <c r="G50" s="314"/>
      <c r="H50" s="41" t="s">
        <v>56</v>
      </c>
      <c r="I50" s="32"/>
      <c r="J50" s="66"/>
      <c r="K50" s="67"/>
      <c r="L50" s="58">
        <f t="shared" si="1"/>
      </c>
      <c r="M50" s="366"/>
      <c r="N50" s="439"/>
      <c r="O50" s="386"/>
      <c r="P50" s="399"/>
      <c r="Q50" s="337"/>
    </row>
    <row r="51" spans="1:17" ht="16.5" customHeight="1" thickBot="1">
      <c r="A51" s="321" t="s">
        <v>19</v>
      </c>
      <c r="B51" s="392" t="s">
        <v>12</v>
      </c>
      <c r="C51" s="34" t="s">
        <v>57</v>
      </c>
      <c r="D51" s="29"/>
      <c r="E51" s="317">
        <f>IF(D51="","",MAX(D51,D52))</f>
      </c>
      <c r="F51" s="315">
        <f>_xlfn.IFERROR(IF(E51="","",RANK(E51,$E$47:$E$82,1)),"")</f>
      </c>
      <c r="G51" s="313">
        <f>_xlfn.IFERROR(IF(E51="","",IF(E51="N",(MAX($F$47:$F$82)+1),F51)),"")</f>
      </c>
      <c r="H51" s="39" t="s">
        <v>55</v>
      </c>
      <c r="I51" s="30"/>
      <c r="J51" s="64"/>
      <c r="K51" s="65"/>
      <c r="L51" s="57">
        <f t="shared" si="1"/>
      </c>
      <c r="M51" s="365">
        <f>IF(L51="","",MIN(L52,L51))</f>
      </c>
      <c r="N51" s="384">
        <f>IF(M51="","",RANK(M51,$M$47:$M$82,1))</f>
      </c>
      <c r="O51" s="386">
        <f>IF(N51="","",SUM(N51,G51))</f>
      </c>
      <c r="P51" s="363">
        <f>IF(O51="","",RANK(O51,$O$47:$O$82,1))</f>
      </c>
      <c r="Q51" s="333">
        <f>IF(P51="","",VLOOKUP(P51,'Bodové hodnocení'!$A$1:$B$36,2,FALSE))</f>
      </c>
    </row>
    <row r="52" spans="1:17" ht="16.5" customHeight="1" thickBot="1">
      <c r="A52" s="338"/>
      <c r="B52" s="320"/>
      <c r="C52" s="36" t="s">
        <v>58</v>
      </c>
      <c r="D52" s="31"/>
      <c r="E52" s="318"/>
      <c r="F52" s="316"/>
      <c r="G52" s="314"/>
      <c r="H52" s="41" t="s">
        <v>56</v>
      </c>
      <c r="I52" s="32"/>
      <c r="J52" s="66"/>
      <c r="K52" s="67"/>
      <c r="L52" s="58">
        <f t="shared" si="1"/>
      </c>
      <c r="M52" s="366"/>
      <c r="N52" s="439"/>
      <c r="O52" s="386"/>
      <c r="P52" s="399"/>
      <c r="Q52" s="337"/>
    </row>
    <row r="53" spans="1:17" ht="16.5" customHeight="1" thickBot="1">
      <c r="A53" s="321" t="s">
        <v>20</v>
      </c>
      <c r="B53" s="319" t="s">
        <v>8</v>
      </c>
      <c r="C53" s="37" t="s">
        <v>57</v>
      </c>
      <c r="D53" s="29"/>
      <c r="E53" s="317">
        <f>IF(D53="","",MAX(D53,D54))</f>
      </c>
      <c r="F53" s="315">
        <f>_xlfn.IFERROR(IF(E53="","",RANK(E53,$E$47:$E$82,1)),"")</f>
      </c>
      <c r="G53" s="313">
        <f>_xlfn.IFERROR(IF(E53="","",IF(E53="N",(MAX($F$47:$F$82)+1),F53)),"")</f>
      </c>
      <c r="H53" s="42" t="s">
        <v>55</v>
      </c>
      <c r="I53" s="30"/>
      <c r="J53" s="29"/>
      <c r="K53" s="68"/>
      <c r="L53" s="57">
        <f t="shared" si="1"/>
      </c>
      <c r="M53" s="365">
        <f>IF(L53="","",MIN(L54,L53))</f>
      </c>
      <c r="N53" s="384">
        <f>IF(M53="","",RANK(M53,$M$47:$M$82,1))</f>
      </c>
      <c r="O53" s="386">
        <f>IF(N53="","",SUM(N53,G53))</f>
      </c>
      <c r="P53" s="363">
        <f>IF(O53="","",RANK(O53,$O$47:$O$82,1))</f>
      </c>
      <c r="Q53" s="333">
        <f>IF(P53="","",VLOOKUP(P53,'Bodové hodnocení'!$A$1:$B$36,2,FALSE))</f>
      </c>
    </row>
    <row r="54" spans="1:17" ht="16.5" customHeight="1" thickBot="1">
      <c r="A54" s="322"/>
      <c r="B54" s="320"/>
      <c r="C54" s="35" t="s">
        <v>58</v>
      </c>
      <c r="D54" s="31"/>
      <c r="E54" s="318"/>
      <c r="F54" s="316"/>
      <c r="G54" s="314"/>
      <c r="H54" s="40" t="s">
        <v>56</v>
      </c>
      <c r="I54" s="32"/>
      <c r="J54" s="62"/>
      <c r="K54" s="63"/>
      <c r="L54" s="58">
        <f t="shared" si="1"/>
      </c>
      <c r="M54" s="366"/>
      <c r="N54" s="439"/>
      <c r="O54" s="386"/>
      <c r="P54" s="399"/>
      <c r="Q54" s="337"/>
    </row>
    <row r="55" spans="1:17" ht="16.5" customHeight="1" thickBot="1">
      <c r="A55" s="321" t="s">
        <v>21</v>
      </c>
      <c r="B55" s="319" t="s">
        <v>4</v>
      </c>
      <c r="C55" s="34" t="s">
        <v>57</v>
      </c>
      <c r="D55" s="29"/>
      <c r="E55" s="317">
        <f>IF(D55="","",MAX(D55,D56))</f>
      </c>
      <c r="F55" s="315">
        <f>_xlfn.IFERROR(IF(E55="","",RANK(E55,$E$47:$E$82,1)),"")</f>
      </c>
      <c r="G55" s="313">
        <f>_xlfn.IFERROR(IF(E55="","",IF(E55="N",(MAX($F$47:$F$82)+1),F55)),"")</f>
      </c>
      <c r="H55" s="39" t="s">
        <v>55</v>
      </c>
      <c r="I55" s="30"/>
      <c r="J55" s="64"/>
      <c r="K55" s="65"/>
      <c r="L55" s="57">
        <f t="shared" si="1"/>
      </c>
      <c r="M55" s="365">
        <f>IF(L55="","",MIN(L56,L55))</f>
      </c>
      <c r="N55" s="384">
        <f>IF(M55="","",RANK(M55,$M$47:$M$82,1))</f>
      </c>
      <c r="O55" s="386">
        <f>IF(N55="","",SUM(N55,G55))</f>
      </c>
      <c r="P55" s="363">
        <f>IF(O55="","",RANK(O55,$O$47:$O$82,1))</f>
      </c>
      <c r="Q55" s="333">
        <f>IF(P55="","",VLOOKUP(P55,'Bodové hodnocení'!$A$1:$B$36,2,FALSE))</f>
      </c>
    </row>
    <row r="56" spans="1:17" ht="16.5" customHeight="1" thickBot="1">
      <c r="A56" s="338"/>
      <c r="B56" s="320"/>
      <c r="C56" s="36" t="s">
        <v>58</v>
      </c>
      <c r="D56" s="31"/>
      <c r="E56" s="318"/>
      <c r="F56" s="316"/>
      <c r="G56" s="314"/>
      <c r="H56" s="41" t="s">
        <v>56</v>
      </c>
      <c r="I56" s="32"/>
      <c r="J56" s="66"/>
      <c r="K56" s="67"/>
      <c r="L56" s="58">
        <f t="shared" si="1"/>
      </c>
      <c r="M56" s="366"/>
      <c r="N56" s="439"/>
      <c r="O56" s="386"/>
      <c r="P56" s="399"/>
      <c r="Q56" s="337"/>
    </row>
    <row r="57" spans="1:17" ht="16.5" customHeight="1" thickBot="1">
      <c r="A57" s="321" t="s">
        <v>22</v>
      </c>
      <c r="B57" s="319" t="s">
        <v>6</v>
      </c>
      <c r="C57" s="37" t="s">
        <v>57</v>
      </c>
      <c r="D57" s="29"/>
      <c r="E57" s="317">
        <f>IF(D57="","",MAX(D57,D58))</f>
      </c>
      <c r="F57" s="315">
        <f>_xlfn.IFERROR(IF(E57="","",RANK(E57,$E$47:$E$82,1)),"")</f>
      </c>
      <c r="G57" s="313">
        <f>_xlfn.IFERROR(IF(E57="","",IF(E57="N",(MAX($F$47:$F$82)+1),F57)),"")</f>
      </c>
      <c r="H57" s="42" t="s">
        <v>55</v>
      </c>
      <c r="I57" s="30"/>
      <c r="J57" s="29"/>
      <c r="K57" s="68"/>
      <c r="L57" s="57">
        <f t="shared" si="1"/>
      </c>
      <c r="M57" s="365">
        <f>IF(L57="","",MIN(L58,L57))</f>
      </c>
      <c r="N57" s="384">
        <f>IF(M57="","",RANK(M57,$M$47:$M$82,1))</f>
      </c>
      <c r="O57" s="386">
        <f>IF(N57="","",SUM(N57,G57))</f>
      </c>
      <c r="P57" s="363">
        <f>IF(O57="","",RANK(O57,$O$47:$O$82,1))</f>
      </c>
      <c r="Q57" s="333">
        <f>IF(P57="","",VLOOKUP(P57,'Bodové hodnocení'!$A$1:$B$36,2,FALSE))</f>
      </c>
    </row>
    <row r="58" spans="1:17" ht="16.5" customHeight="1" thickBot="1">
      <c r="A58" s="322"/>
      <c r="B58" s="320"/>
      <c r="C58" s="35" t="s">
        <v>58</v>
      </c>
      <c r="D58" s="31"/>
      <c r="E58" s="318"/>
      <c r="F58" s="316"/>
      <c r="G58" s="314"/>
      <c r="H58" s="40" t="s">
        <v>56</v>
      </c>
      <c r="I58" s="32"/>
      <c r="J58" s="62"/>
      <c r="K58" s="63"/>
      <c r="L58" s="58">
        <f t="shared" si="1"/>
      </c>
      <c r="M58" s="366"/>
      <c r="N58" s="439"/>
      <c r="O58" s="386"/>
      <c r="P58" s="399"/>
      <c r="Q58" s="337"/>
    </row>
    <row r="59" spans="1:17" ht="16.5" customHeight="1" thickBot="1">
      <c r="A59" s="321" t="s">
        <v>23</v>
      </c>
      <c r="B59" s="319" t="s">
        <v>73</v>
      </c>
      <c r="C59" s="34" t="s">
        <v>57</v>
      </c>
      <c r="D59" s="29"/>
      <c r="E59" s="317">
        <f>IF(D59="","",MAX(D59,D60))</f>
      </c>
      <c r="F59" s="315">
        <f>_xlfn.IFERROR(IF(E59="","",RANK(E59,$E$47:$E$82,1)),"")</f>
      </c>
      <c r="G59" s="313">
        <f>_xlfn.IFERROR(IF(E59="","",IF(E59="N",(MAX($F$47:$F$82)+1),F59)),"")</f>
      </c>
      <c r="H59" s="39" t="s">
        <v>55</v>
      </c>
      <c r="I59" s="30"/>
      <c r="J59" s="64"/>
      <c r="K59" s="65"/>
      <c r="L59" s="57">
        <f t="shared" si="1"/>
      </c>
      <c r="M59" s="365">
        <f>IF(L59="","",MIN(L60,L59))</f>
      </c>
      <c r="N59" s="384">
        <f>IF(M59="","",RANK(M59,$M$47:$M$82,1))</f>
      </c>
      <c r="O59" s="386">
        <f>IF(N59="","",SUM(N59,G59))</f>
      </c>
      <c r="P59" s="363">
        <f>IF(O59="","",RANK(O59,$O$47:$O$82,1))</f>
      </c>
      <c r="Q59" s="333">
        <f>IF(P59="","",VLOOKUP(P59,'Bodové hodnocení'!$A$1:$B$36,2,FALSE))</f>
      </c>
    </row>
    <row r="60" spans="1:17" ht="16.5" customHeight="1" thickBot="1">
      <c r="A60" s="338"/>
      <c r="B60" s="320"/>
      <c r="C60" s="36" t="s">
        <v>58</v>
      </c>
      <c r="D60" s="31"/>
      <c r="E60" s="318"/>
      <c r="F60" s="316"/>
      <c r="G60" s="314"/>
      <c r="H60" s="41" t="s">
        <v>56</v>
      </c>
      <c r="I60" s="32"/>
      <c r="J60" s="66"/>
      <c r="K60" s="67"/>
      <c r="L60" s="58">
        <f t="shared" si="1"/>
      </c>
      <c r="M60" s="366"/>
      <c r="N60" s="439"/>
      <c r="O60" s="386"/>
      <c r="P60" s="399"/>
      <c r="Q60" s="337"/>
    </row>
    <row r="61" spans="1:17" ht="16.5" customHeight="1" thickBot="1">
      <c r="A61" s="321" t="s">
        <v>25</v>
      </c>
      <c r="B61" s="319" t="s">
        <v>54</v>
      </c>
      <c r="C61" s="37" t="s">
        <v>57</v>
      </c>
      <c r="D61" s="29"/>
      <c r="E61" s="317">
        <f>IF(D61="","",MAX(D61,D62))</f>
      </c>
      <c r="F61" s="315">
        <f>_xlfn.IFERROR(IF(E61="","",RANK(E61,$E$47:$E$82,1)),"")</f>
      </c>
      <c r="G61" s="313">
        <f>_xlfn.IFERROR(IF(E61="","",IF(E61="N",(MAX($F$47:$F$82)+1),F61)),"")</f>
      </c>
      <c r="H61" s="42" t="s">
        <v>55</v>
      </c>
      <c r="I61" s="30"/>
      <c r="J61" s="29"/>
      <c r="K61" s="68"/>
      <c r="L61" s="57">
        <f t="shared" si="1"/>
      </c>
      <c r="M61" s="365">
        <f>IF(L61="","",MIN(L62,L61))</f>
      </c>
      <c r="N61" s="384">
        <f>IF(M61="","",RANK(M61,$M$47:$M$82,1))</f>
      </c>
      <c r="O61" s="386">
        <f>IF(N61="","",SUM(N61,G61))</f>
      </c>
      <c r="P61" s="363">
        <f>IF(O61="","",RANK(O61,$O$47:$O$82,1))</f>
      </c>
      <c r="Q61" s="333">
        <f>IF(P61="","",VLOOKUP(P61,'Bodové hodnocení'!$A$1:$B$36,2,FALSE))</f>
      </c>
    </row>
    <row r="62" spans="1:17" ht="16.5" customHeight="1" thickBot="1">
      <c r="A62" s="322"/>
      <c r="B62" s="320"/>
      <c r="C62" s="35" t="s">
        <v>58</v>
      </c>
      <c r="D62" s="31"/>
      <c r="E62" s="318"/>
      <c r="F62" s="316"/>
      <c r="G62" s="314"/>
      <c r="H62" s="40" t="s">
        <v>56</v>
      </c>
      <c r="I62" s="32"/>
      <c r="J62" s="62"/>
      <c r="K62" s="63"/>
      <c r="L62" s="58">
        <f t="shared" si="1"/>
      </c>
      <c r="M62" s="366"/>
      <c r="N62" s="439"/>
      <c r="O62" s="386"/>
      <c r="P62" s="399"/>
      <c r="Q62" s="337"/>
    </row>
    <row r="63" spans="1:17" ht="16.5" customHeight="1" thickBot="1">
      <c r="A63" s="321" t="s">
        <v>26</v>
      </c>
      <c r="B63" s="319" t="s">
        <v>10</v>
      </c>
      <c r="C63" s="34" t="s">
        <v>57</v>
      </c>
      <c r="D63" s="29"/>
      <c r="E63" s="317">
        <f>IF(D63="","",MAX(D63,D64))</f>
      </c>
      <c r="F63" s="315">
        <f>_xlfn.IFERROR(IF(E63="","",RANK(E63,$E$47:$E$82,1)),"")</f>
      </c>
      <c r="G63" s="313">
        <f>_xlfn.IFERROR(IF(E63="","",IF(E63="N",(MAX($F$47:$F$82)+1),F63)),"")</f>
      </c>
      <c r="H63" s="39" t="s">
        <v>55</v>
      </c>
      <c r="I63" s="30"/>
      <c r="J63" s="64"/>
      <c r="K63" s="65"/>
      <c r="L63" s="57">
        <f t="shared" si="1"/>
      </c>
      <c r="M63" s="365">
        <f>IF(L63="","",MIN(L64,L63))</f>
      </c>
      <c r="N63" s="384">
        <f>IF(M63="","",RANK(M63,$M$47:$M$82,1))</f>
      </c>
      <c r="O63" s="386">
        <f>IF(N63="","",SUM(N63,G63))</f>
      </c>
      <c r="P63" s="363">
        <f>IF(O63="","",RANK(O63,$O$47:$O$82,1))</f>
      </c>
      <c r="Q63" s="333">
        <f>IF(P63="","",VLOOKUP(P63,'Bodové hodnocení'!$A$1:$B$36,2,FALSE))</f>
      </c>
    </row>
    <row r="64" spans="1:17" ht="16.5" customHeight="1" thickBot="1">
      <c r="A64" s="338"/>
      <c r="B64" s="320"/>
      <c r="C64" s="36" t="s">
        <v>58</v>
      </c>
      <c r="D64" s="31"/>
      <c r="E64" s="318"/>
      <c r="F64" s="316"/>
      <c r="G64" s="314"/>
      <c r="H64" s="41" t="s">
        <v>56</v>
      </c>
      <c r="I64" s="32"/>
      <c r="J64" s="66"/>
      <c r="K64" s="67"/>
      <c r="L64" s="58">
        <f t="shared" si="1"/>
      </c>
      <c r="M64" s="366"/>
      <c r="N64" s="439"/>
      <c r="O64" s="386"/>
      <c r="P64" s="399"/>
      <c r="Q64" s="337"/>
    </row>
    <row r="65" spans="1:17" ht="16.5" customHeight="1" thickBot="1">
      <c r="A65" s="321" t="s">
        <v>27</v>
      </c>
      <c r="B65" s="319" t="s">
        <v>66</v>
      </c>
      <c r="C65" s="37" t="s">
        <v>57</v>
      </c>
      <c r="D65" s="29"/>
      <c r="E65" s="317">
        <f>IF(D65="","",MAX(D65,D66))</f>
      </c>
      <c r="F65" s="315">
        <f>_xlfn.IFERROR(IF(E65="","",RANK(E65,$E$47:$E$82,1)),"")</f>
      </c>
      <c r="G65" s="313">
        <f>_xlfn.IFERROR(IF(E65="","",IF(E65="N",(MAX($F$47:$F$82)+1),F65)),"")</f>
      </c>
      <c r="H65" s="42" t="s">
        <v>55</v>
      </c>
      <c r="I65" s="30"/>
      <c r="J65" s="29"/>
      <c r="K65" s="68"/>
      <c r="L65" s="57">
        <f t="shared" si="1"/>
      </c>
      <c r="M65" s="365">
        <f>IF(L65="","",MIN(L66,L65))</f>
      </c>
      <c r="N65" s="384">
        <f>IF(M65="","",RANK(M65,$M$47:$M$82,1))</f>
      </c>
      <c r="O65" s="386">
        <f>IF(N65="","",SUM(N65,G65))</f>
      </c>
      <c r="P65" s="363">
        <f>IF(O65="","",RANK(O65,$O$47:$O$82,1))</f>
      </c>
      <c r="Q65" s="333">
        <f>IF(P65="","",VLOOKUP(P65,'Bodové hodnocení'!$A$1:$B$36,2,FALSE))</f>
      </c>
    </row>
    <row r="66" spans="1:17" ht="16.5" customHeight="1" thickBot="1">
      <c r="A66" s="322"/>
      <c r="B66" s="320"/>
      <c r="C66" s="35" t="s">
        <v>58</v>
      </c>
      <c r="D66" s="31"/>
      <c r="E66" s="318"/>
      <c r="F66" s="316"/>
      <c r="G66" s="314"/>
      <c r="H66" s="40" t="s">
        <v>56</v>
      </c>
      <c r="I66" s="32"/>
      <c r="J66" s="62"/>
      <c r="K66" s="63"/>
      <c r="L66" s="58">
        <f t="shared" si="1"/>
      </c>
      <c r="M66" s="366"/>
      <c r="N66" s="439"/>
      <c r="O66" s="386"/>
      <c r="P66" s="399"/>
      <c r="Q66" s="337"/>
    </row>
    <row r="67" spans="1:17" ht="16.5" customHeight="1" thickBot="1">
      <c r="A67" s="321" t="s">
        <v>28</v>
      </c>
      <c r="B67" s="319" t="s">
        <v>77</v>
      </c>
      <c r="C67" s="34" t="s">
        <v>57</v>
      </c>
      <c r="D67" s="29"/>
      <c r="E67" s="317">
        <f>IF(D67="","",MAX(D67,D68))</f>
      </c>
      <c r="F67" s="315">
        <f>_xlfn.IFERROR(IF(E67="","",RANK(E67,$E$47:$E$82,1)),"")</f>
      </c>
      <c r="G67" s="313">
        <f>_xlfn.IFERROR(IF(E67="","",IF(E67="N",(MAX($F$47:$F$82)+1),F67)),"")</f>
      </c>
      <c r="H67" s="39" t="s">
        <v>55</v>
      </c>
      <c r="I67" s="30"/>
      <c r="J67" s="64"/>
      <c r="K67" s="65"/>
      <c r="L67" s="57">
        <f t="shared" si="1"/>
      </c>
      <c r="M67" s="365">
        <f>IF(L67="","",MIN(L68,L67))</f>
      </c>
      <c r="N67" s="384">
        <f>IF(M67="","",RANK(M67,$M$47:$M$82,1))</f>
      </c>
      <c r="O67" s="386">
        <f>IF(N67="","",SUM(N67,G67))</f>
      </c>
      <c r="P67" s="363">
        <f>IF(O67="","",RANK(O67,$O$47:$O$82,1))</f>
      </c>
      <c r="Q67" s="333">
        <f>IF(P67="","",VLOOKUP(P67,'Bodové hodnocení'!$A$1:$B$36,2,FALSE))</f>
      </c>
    </row>
    <row r="68" spans="1:17" ht="16.5" customHeight="1" thickBot="1">
      <c r="A68" s="338"/>
      <c r="B68" s="320"/>
      <c r="C68" s="36" t="s">
        <v>58</v>
      </c>
      <c r="D68" s="31"/>
      <c r="E68" s="318"/>
      <c r="F68" s="316"/>
      <c r="G68" s="314"/>
      <c r="H68" s="41" t="s">
        <v>56</v>
      </c>
      <c r="I68" s="32"/>
      <c r="J68" s="66"/>
      <c r="K68" s="67"/>
      <c r="L68" s="58">
        <f t="shared" si="1"/>
      </c>
      <c r="M68" s="366"/>
      <c r="N68" s="439"/>
      <c r="O68" s="386"/>
      <c r="P68" s="399"/>
      <c r="Q68" s="337"/>
    </row>
    <row r="69" spans="1:17" ht="16.5" thickBot="1">
      <c r="A69" s="321" t="s">
        <v>29</v>
      </c>
      <c r="B69" s="319" t="s">
        <v>24</v>
      </c>
      <c r="C69" s="37" t="s">
        <v>57</v>
      </c>
      <c r="D69" s="29"/>
      <c r="E69" s="317">
        <f>IF(D69="","",MAX(D69,D70))</f>
      </c>
      <c r="F69" s="315">
        <f>_xlfn.IFERROR(IF(E69="","",RANK(E69,$E$47:$E$82,1)),"")</f>
      </c>
      <c r="G69" s="313">
        <f>_xlfn.IFERROR(IF(E69="","",IF(E69="N",(MAX($F$47:$F$82)+1),F69)),"")</f>
      </c>
      <c r="H69" s="42" t="s">
        <v>55</v>
      </c>
      <c r="I69" s="30"/>
      <c r="J69" s="29"/>
      <c r="K69" s="68"/>
      <c r="L69" s="57">
        <f t="shared" si="1"/>
      </c>
      <c r="M69" s="365">
        <f>IF(L69="","",MIN(L70,L69))</f>
      </c>
      <c r="N69" s="384">
        <f>IF(M69="","",RANK(M69,$M$47:$M$82,1))</f>
      </c>
      <c r="O69" s="386">
        <f>IF(N69="","",SUM(N69,G69))</f>
      </c>
      <c r="P69" s="363">
        <f>IF(O69="","",RANK(O69,$O$47:$O$82,1))</f>
      </c>
      <c r="Q69" s="333">
        <f>IF(P69="","",VLOOKUP(P69,'Bodové hodnocení'!$A$1:$B$36,2,FALSE))</f>
      </c>
    </row>
    <row r="70" spans="1:17" ht="16.5" thickBot="1">
      <c r="A70" s="322"/>
      <c r="B70" s="320"/>
      <c r="C70" s="35" t="s">
        <v>58</v>
      </c>
      <c r="D70" s="31"/>
      <c r="E70" s="318"/>
      <c r="F70" s="316"/>
      <c r="G70" s="314"/>
      <c r="H70" s="40" t="s">
        <v>56</v>
      </c>
      <c r="I70" s="32"/>
      <c r="J70" s="62"/>
      <c r="K70" s="63"/>
      <c r="L70" s="58">
        <f t="shared" si="1"/>
      </c>
      <c r="M70" s="366"/>
      <c r="N70" s="439"/>
      <c r="O70" s="386"/>
      <c r="P70" s="399"/>
      <c r="Q70" s="337"/>
    </row>
    <row r="71" spans="1:17" ht="16.5" thickBot="1">
      <c r="A71" s="321" t="s">
        <v>30</v>
      </c>
      <c r="B71" s="319" t="s">
        <v>9</v>
      </c>
      <c r="C71" s="34" t="s">
        <v>57</v>
      </c>
      <c r="D71" s="29"/>
      <c r="E71" s="317">
        <f>IF(D71="","",MAX(D71,D72))</f>
      </c>
      <c r="F71" s="315">
        <f>_xlfn.IFERROR(IF(E71="","",RANK(E71,$E$47:$E$82,1)),"")</f>
      </c>
      <c r="G71" s="313">
        <f>_xlfn.IFERROR(IF(E71="","",IF(E71="N",(MAX($F$47:$F$82)+1),F71)),"")</f>
      </c>
      <c r="H71" s="39" t="s">
        <v>55</v>
      </c>
      <c r="I71" s="30"/>
      <c r="J71" s="64"/>
      <c r="K71" s="65"/>
      <c r="L71" s="57">
        <f t="shared" si="1"/>
      </c>
      <c r="M71" s="365">
        <f>IF(L71="","",MIN(L72,L71))</f>
      </c>
      <c r="N71" s="384">
        <f>IF(M71="","",RANK(M71,$M$47:$M$82,1))</f>
      </c>
      <c r="O71" s="386">
        <f>IF(N71="","",SUM(N71,G71))</f>
      </c>
      <c r="P71" s="363">
        <f>IF(O71="","",RANK(O71,$O$47:$O$82,1))</f>
      </c>
      <c r="Q71" s="333">
        <f>IF(P71="","",VLOOKUP(P71,'Bodové hodnocení'!$A$1:$B$36,2,FALSE))</f>
      </c>
    </row>
    <row r="72" spans="1:17" ht="16.5" thickBot="1">
      <c r="A72" s="338"/>
      <c r="B72" s="320"/>
      <c r="C72" s="36" t="s">
        <v>58</v>
      </c>
      <c r="D72" s="31"/>
      <c r="E72" s="318"/>
      <c r="F72" s="316"/>
      <c r="G72" s="314"/>
      <c r="H72" s="41" t="s">
        <v>56</v>
      </c>
      <c r="I72" s="32"/>
      <c r="J72" s="66"/>
      <c r="K72" s="67"/>
      <c r="L72" s="58">
        <f t="shared" si="1"/>
      </c>
      <c r="M72" s="366"/>
      <c r="N72" s="439"/>
      <c r="O72" s="386"/>
      <c r="P72" s="399"/>
      <c r="Q72" s="337"/>
    </row>
    <row r="73" spans="1:17" ht="16.5" thickBot="1">
      <c r="A73" s="321" t="s">
        <v>44</v>
      </c>
      <c r="B73" s="319" t="s">
        <v>74</v>
      </c>
      <c r="C73" s="34" t="s">
        <v>57</v>
      </c>
      <c r="D73" s="29"/>
      <c r="E73" s="317">
        <f>IF(D73="","",MAX(D73,D74))</f>
      </c>
      <c r="F73" s="315">
        <f>_xlfn.IFERROR(IF(E73="","",RANK(E73,$E$47:$E$82,1)),"")</f>
      </c>
      <c r="G73" s="313">
        <f>_xlfn.IFERROR(IF(E73="","",IF(E73="N",(MAX($F$47:$F$82)+1),F73)),"")</f>
      </c>
      <c r="H73" s="39" t="s">
        <v>55</v>
      </c>
      <c r="I73" s="30"/>
      <c r="J73" s="64"/>
      <c r="K73" s="65"/>
      <c r="L73" s="57">
        <f t="shared" si="1"/>
      </c>
      <c r="M73" s="365">
        <f>IF(L73="","",MIN(L74,L73))</f>
      </c>
      <c r="N73" s="384">
        <f>IF(M73="","",RANK(M73,$M$47:$M$82,1))</f>
      </c>
      <c r="O73" s="386">
        <f>IF(N73="","",SUM(N73,G73))</f>
      </c>
      <c r="P73" s="363">
        <f>IF(O73="","",RANK(O73,$O$47:$O$82,1))</f>
      </c>
      <c r="Q73" s="333">
        <f>IF(P73="","",VLOOKUP(P73,'Bodové hodnocení'!$A$1:$B$36,2,FALSE))</f>
      </c>
    </row>
    <row r="74" spans="1:17" ht="16.5" thickBot="1">
      <c r="A74" s="322"/>
      <c r="B74" s="320"/>
      <c r="C74" s="36" t="s">
        <v>58</v>
      </c>
      <c r="D74" s="31"/>
      <c r="E74" s="318"/>
      <c r="F74" s="316"/>
      <c r="G74" s="314"/>
      <c r="H74" s="41" t="s">
        <v>56</v>
      </c>
      <c r="I74" s="32"/>
      <c r="J74" s="66"/>
      <c r="K74" s="67"/>
      <c r="L74" s="58">
        <f t="shared" si="1"/>
      </c>
      <c r="M74" s="366"/>
      <c r="N74" s="439"/>
      <c r="O74" s="386"/>
      <c r="P74" s="399"/>
      <c r="Q74" s="337"/>
    </row>
    <row r="75" spans="1:17" ht="16.5" thickBot="1">
      <c r="A75" s="321" t="s">
        <v>53</v>
      </c>
      <c r="B75" s="319" t="s">
        <v>17</v>
      </c>
      <c r="C75" s="37" t="s">
        <v>57</v>
      </c>
      <c r="D75" s="29"/>
      <c r="E75" s="317">
        <f>IF(D75="","",MAX(D75,D76))</f>
      </c>
      <c r="F75" s="315">
        <f>_xlfn.IFERROR(IF(E75="","",RANK(E75,$E$47:$E$82,1)),"")</f>
      </c>
      <c r="G75" s="313">
        <f>_xlfn.IFERROR(IF(E75="","",IF(E75="N",(MAX($F$47:$F$82)+1),F75)),"")</f>
      </c>
      <c r="H75" s="42" t="s">
        <v>55</v>
      </c>
      <c r="I75" s="30"/>
      <c r="J75" s="29"/>
      <c r="K75" s="68"/>
      <c r="L75" s="57">
        <f t="shared" si="1"/>
      </c>
      <c r="M75" s="365">
        <f>IF(L75="","",MIN(L76,L75))</f>
      </c>
      <c r="N75" s="384">
        <f>IF(M75="","",RANK(M75,$M$47:$M$82,1))</f>
      </c>
      <c r="O75" s="386">
        <f>IF(N75="","",SUM(N75,G75))</f>
      </c>
      <c r="P75" s="363">
        <f>IF(O75="","",RANK(O75,$O$47:$O$82,1))</f>
      </c>
      <c r="Q75" s="333">
        <f>IF(P75="","",VLOOKUP(P75,'Bodové hodnocení'!$A$1:$B$36,2,FALSE))</f>
      </c>
    </row>
    <row r="76" spans="1:17" ht="16.5" thickBot="1">
      <c r="A76" s="338"/>
      <c r="B76" s="320"/>
      <c r="C76" s="35" t="s">
        <v>58</v>
      </c>
      <c r="D76" s="31"/>
      <c r="E76" s="318"/>
      <c r="F76" s="316"/>
      <c r="G76" s="314"/>
      <c r="H76" s="40" t="s">
        <v>56</v>
      </c>
      <c r="I76" s="32"/>
      <c r="J76" s="62"/>
      <c r="K76" s="63"/>
      <c r="L76" s="58">
        <f t="shared" si="1"/>
      </c>
      <c r="M76" s="366"/>
      <c r="N76" s="439"/>
      <c r="O76" s="386"/>
      <c r="P76" s="399"/>
      <c r="Q76" s="337"/>
    </row>
    <row r="77" spans="1:17" ht="16.5" thickBot="1">
      <c r="A77" s="321" t="s">
        <v>60</v>
      </c>
      <c r="B77" s="319" t="s">
        <v>71</v>
      </c>
      <c r="C77" s="34" t="s">
        <v>57</v>
      </c>
      <c r="D77" s="29"/>
      <c r="E77" s="317">
        <f>IF(D77="","",MAX(D77,D78))</f>
      </c>
      <c r="F77" s="315">
        <f>_xlfn.IFERROR(IF(E77="","",RANK(E77,$E$47:$E$82,1)),"")</f>
      </c>
      <c r="G77" s="313">
        <f>_xlfn.IFERROR(IF(E77="","",IF(E77="N",(MAX($F$47:$F$82)+1),F77)),"")</f>
      </c>
      <c r="H77" s="39" t="s">
        <v>55</v>
      </c>
      <c r="I77" s="30"/>
      <c r="J77" s="64"/>
      <c r="K77" s="65"/>
      <c r="L77" s="57">
        <f t="shared" si="1"/>
      </c>
      <c r="M77" s="365">
        <f>IF(L77="","",MIN(L78,L77))</f>
      </c>
      <c r="N77" s="384">
        <f>IF(M77="","",RANK(M77,$M$47:$M$82,1))</f>
      </c>
      <c r="O77" s="386">
        <f>IF(N77="","",SUM(N77,G77))</f>
      </c>
      <c r="P77" s="363">
        <f>IF(O77="","",RANK(O77,$O$47:$O$82,1))</f>
      </c>
      <c r="Q77" s="333">
        <f>IF(P77="","",VLOOKUP(P77,'Bodové hodnocení'!$A$1:$B$36,2,FALSE))</f>
      </c>
    </row>
    <row r="78" spans="1:17" ht="16.5" thickBot="1">
      <c r="A78" s="322"/>
      <c r="B78" s="320"/>
      <c r="C78" s="36" t="s">
        <v>58</v>
      </c>
      <c r="D78" s="31"/>
      <c r="E78" s="318"/>
      <c r="F78" s="316"/>
      <c r="G78" s="314"/>
      <c r="H78" s="41" t="s">
        <v>56</v>
      </c>
      <c r="I78" s="32"/>
      <c r="J78" s="66"/>
      <c r="K78" s="67"/>
      <c r="L78" s="58">
        <f t="shared" si="1"/>
      </c>
      <c r="M78" s="366"/>
      <c r="N78" s="439"/>
      <c r="O78" s="386"/>
      <c r="P78" s="399"/>
      <c r="Q78" s="337"/>
    </row>
    <row r="79" spans="1:17" ht="16.5" thickBot="1">
      <c r="A79" s="321" t="s">
        <v>61</v>
      </c>
      <c r="B79" s="319" t="s">
        <v>14</v>
      </c>
      <c r="C79" s="37" t="s">
        <v>57</v>
      </c>
      <c r="D79" s="29"/>
      <c r="E79" s="317">
        <f>IF(D79="","",MAX(D79,D80))</f>
      </c>
      <c r="F79" s="315">
        <f>_xlfn.IFERROR(IF(E79="","",RANK(E79,$E$47:$E$82,1)),"")</f>
      </c>
      <c r="G79" s="313">
        <f>_xlfn.IFERROR(IF(E79="","",IF(E79="N",(MAX($F$47:$F$82)+1),F79)),"")</f>
      </c>
      <c r="H79" s="42" t="s">
        <v>55</v>
      </c>
      <c r="I79" s="30"/>
      <c r="J79" s="29"/>
      <c r="K79" s="68"/>
      <c r="L79" s="57">
        <f t="shared" si="1"/>
      </c>
      <c r="M79" s="365">
        <f>IF(L79="","",MIN(L80,L79))</f>
      </c>
      <c r="N79" s="384">
        <f>IF(M79="","",RANK(M79,$M$47:$M$82,1))</f>
      </c>
      <c r="O79" s="386">
        <f>IF(N79="","",SUM(N79,G79))</f>
      </c>
      <c r="P79" s="363">
        <f>IF(O79="","",RANK(O79,$O$47:$O$82,1))</f>
      </c>
      <c r="Q79" s="333">
        <f>IF(P79="","",VLOOKUP(P79,'Bodové hodnocení'!$A$1:$B$36,2,FALSE))</f>
      </c>
    </row>
    <row r="80" spans="1:17" ht="16.5" thickBot="1">
      <c r="A80" s="322"/>
      <c r="B80" s="320"/>
      <c r="C80" s="35" t="s">
        <v>58</v>
      </c>
      <c r="D80" s="31"/>
      <c r="E80" s="318"/>
      <c r="F80" s="316"/>
      <c r="G80" s="314"/>
      <c r="H80" s="40" t="s">
        <v>56</v>
      </c>
      <c r="I80" s="32"/>
      <c r="J80" s="62"/>
      <c r="K80" s="63"/>
      <c r="L80" s="58">
        <f t="shared" si="1"/>
      </c>
      <c r="M80" s="366"/>
      <c r="N80" s="439"/>
      <c r="O80" s="386"/>
      <c r="P80" s="399"/>
      <c r="Q80" s="337"/>
    </row>
    <row r="81" spans="1:17" ht="16.5" thickBot="1">
      <c r="A81" s="321" t="s">
        <v>62</v>
      </c>
      <c r="B81" s="319" t="s">
        <v>5</v>
      </c>
      <c r="C81" s="34" t="s">
        <v>57</v>
      </c>
      <c r="D81" s="30"/>
      <c r="E81" s="317">
        <f>IF(D81="","",MAX(D81,D82))</f>
      </c>
      <c r="F81" s="315">
        <f>_xlfn.IFERROR(IF(E81="","",RANK(E81,$E$47:$E$82,1)),"")</f>
      </c>
      <c r="G81" s="313">
        <f>_xlfn.IFERROR(IF(E81="","",IF(E81="N",(MAX($F$47:$F$82)+1),F81)),"")</f>
      </c>
      <c r="H81" s="34" t="s">
        <v>55</v>
      </c>
      <c r="I81" s="30"/>
      <c r="J81" s="64"/>
      <c r="K81" s="65"/>
      <c r="L81" s="57">
        <f t="shared" si="1"/>
      </c>
      <c r="M81" s="365">
        <f>IF(L81="","",MIN(L82,L81))</f>
      </c>
      <c r="N81" s="384">
        <f>IF(M81="","",RANK(M81,$M$47:$M$82,1))</f>
      </c>
      <c r="O81" s="386">
        <f>IF(N81="","",SUM(N81,G81))</f>
      </c>
      <c r="P81" s="363">
        <f>IF(O81="","",RANK(O81,$O$47:$O$82,1))</f>
      </c>
      <c r="Q81" s="333">
        <f>IF(P81="","",VLOOKUP(P81,'Bodové hodnocení'!$A$1:$B$36,2,FALSE))</f>
      </c>
    </row>
    <row r="82" spans="1:17" ht="16.5" thickBot="1">
      <c r="A82" s="339"/>
      <c r="B82" s="406"/>
      <c r="C82" s="38" t="s">
        <v>58</v>
      </c>
      <c r="D82" s="33"/>
      <c r="E82" s="440"/>
      <c r="F82" s="408"/>
      <c r="G82" s="409"/>
      <c r="H82" s="38" t="s">
        <v>56</v>
      </c>
      <c r="I82" s="33"/>
      <c r="J82" s="69"/>
      <c r="K82" s="70"/>
      <c r="L82" s="59">
        <f t="shared" si="1"/>
      </c>
      <c r="M82" s="441"/>
      <c r="N82" s="438"/>
      <c r="O82" s="400"/>
      <c r="P82" s="401"/>
      <c r="Q82" s="334"/>
    </row>
    <row r="83" ht="15.75" thickTop="1"/>
  </sheetData>
  <sheetProtection formatCells="0" formatColumns="0" formatRows="0" insertColumns="0" insertRows="0" insertHyperlinks="0" deleteColumns="0" deleteRows="0" sort="0" autoFilter="0" pivotTables="0"/>
  <mergeCells count="394">
    <mergeCell ref="A1:Q1"/>
    <mergeCell ref="A2:B2"/>
    <mergeCell ref="C2:F2"/>
    <mergeCell ref="H2:N2"/>
    <mergeCell ref="O2:O3"/>
    <mergeCell ref="P2:P3"/>
    <mergeCell ref="Q2:Q3"/>
    <mergeCell ref="A4:A5"/>
    <mergeCell ref="B4:B5"/>
    <mergeCell ref="E4:E5"/>
    <mergeCell ref="F4:F5"/>
    <mergeCell ref="G4:G5"/>
    <mergeCell ref="M4:M5"/>
    <mergeCell ref="N4:N5"/>
    <mergeCell ref="O4:O5"/>
    <mergeCell ref="P4:P5"/>
    <mergeCell ref="Q4:Q5"/>
    <mergeCell ref="A6:A7"/>
    <mergeCell ref="B6:B7"/>
    <mergeCell ref="E6:E7"/>
    <mergeCell ref="F6:F7"/>
    <mergeCell ref="G6:G7"/>
    <mergeCell ref="M6:M7"/>
    <mergeCell ref="N6:N7"/>
    <mergeCell ref="O6:O7"/>
    <mergeCell ref="P6:P7"/>
    <mergeCell ref="Q6:Q7"/>
    <mergeCell ref="A8:A9"/>
    <mergeCell ref="B8:B9"/>
    <mergeCell ref="E8:E9"/>
    <mergeCell ref="F8:F9"/>
    <mergeCell ref="G8:G9"/>
    <mergeCell ref="M8:M9"/>
    <mergeCell ref="N8:N9"/>
    <mergeCell ref="O8:O9"/>
    <mergeCell ref="P8:P9"/>
    <mergeCell ref="Q8:Q9"/>
    <mergeCell ref="A10:A11"/>
    <mergeCell ref="B10:B11"/>
    <mergeCell ref="E10:E11"/>
    <mergeCell ref="F10:F11"/>
    <mergeCell ref="G10:G11"/>
    <mergeCell ref="M10:M11"/>
    <mergeCell ref="N10:N11"/>
    <mergeCell ref="O10:O11"/>
    <mergeCell ref="P10:P11"/>
    <mergeCell ref="Q10:Q11"/>
    <mergeCell ref="A12:A13"/>
    <mergeCell ref="B12:B13"/>
    <mergeCell ref="E12:E13"/>
    <mergeCell ref="F12:F13"/>
    <mergeCell ref="G12:G13"/>
    <mergeCell ref="M12:M13"/>
    <mergeCell ref="N12:N13"/>
    <mergeCell ref="O12:O13"/>
    <mergeCell ref="P12:P13"/>
    <mergeCell ref="Q12:Q13"/>
    <mergeCell ref="A14:A15"/>
    <mergeCell ref="B14:B15"/>
    <mergeCell ref="E14:E15"/>
    <mergeCell ref="F14:F15"/>
    <mergeCell ref="G14:G15"/>
    <mergeCell ref="M14:M15"/>
    <mergeCell ref="N14:N15"/>
    <mergeCell ref="O14:O15"/>
    <mergeCell ref="P14:P15"/>
    <mergeCell ref="Q14:Q15"/>
    <mergeCell ref="A16:A17"/>
    <mergeCell ref="B16:B17"/>
    <mergeCell ref="E16:E17"/>
    <mergeCell ref="F16:F17"/>
    <mergeCell ref="G16:G17"/>
    <mergeCell ref="M16:M17"/>
    <mergeCell ref="N16:N17"/>
    <mergeCell ref="O16:O17"/>
    <mergeCell ref="P16:P17"/>
    <mergeCell ref="Q16:Q17"/>
    <mergeCell ref="A18:A19"/>
    <mergeCell ref="B18:B19"/>
    <mergeCell ref="E18:E19"/>
    <mergeCell ref="F18:F19"/>
    <mergeCell ref="G18:G19"/>
    <mergeCell ref="M18:M19"/>
    <mergeCell ref="N18:N19"/>
    <mergeCell ref="O18:O19"/>
    <mergeCell ref="P18:P19"/>
    <mergeCell ref="Q18:Q19"/>
    <mergeCell ref="A20:A21"/>
    <mergeCell ref="B20:B21"/>
    <mergeCell ref="E20:E21"/>
    <mergeCell ref="F20:F21"/>
    <mergeCell ref="G20:G21"/>
    <mergeCell ref="M20:M21"/>
    <mergeCell ref="N20:N21"/>
    <mergeCell ref="O20:O21"/>
    <mergeCell ref="P20:P21"/>
    <mergeCell ref="Q20:Q21"/>
    <mergeCell ref="A22:A23"/>
    <mergeCell ref="B22:B23"/>
    <mergeCell ref="E22:E23"/>
    <mergeCell ref="F22:F23"/>
    <mergeCell ref="G22:G23"/>
    <mergeCell ref="M22:M23"/>
    <mergeCell ref="N22:N23"/>
    <mergeCell ref="O22:O23"/>
    <mergeCell ref="P22:P23"/>
    <mergeCell ref="Q22:Q23"/>
    <mergeCell ref="A24:A25"/>
    <mergeCell ref="B24:B25"/>
    <mergeCell ref="E24:E25"/>
    <mergeCell ref="F24:F25"/>
    <mergeCell ref="G24:G25"/>
    <mergeCell ref="M24:M25"/>
    <mergeCell ref="N24:N25"/>
    <mergeCell ref="O24:O25"/>
    <mergeCell ref="P24:P25"/>
    <mergeCell ref="Q24:Q25"/>
    <mergeCell ref="A26:A27"/>
    <mergeCell ref="B26:B27"/>
    <mergeCell ref="E26:E27"/>
    <mergeCell ref="F26:F27"/>
    <mergeCell ref="G26:G27"/>
    <mergeCell ref="M26:M27"/>
    <mergeCell ref="N26:N27"/>
    <mergeCell ref="O26:O27"/>
    <mergeCell ref="P26:P27"/>
    <mergeCell ref="Q26:Q27"/>
    <mergeCell ref="A28:A29"/>
    <mergeCell ref="B28:B29"/>
    <mergeCell ref="E28:E29"/>
    <mergeCell ref="F28:F29"/>
    <mergeCell ref="G28:G29"/>
    <mergeCell ref="M28:M29"/>
    <mergeCell ref="A30:A31"/>
    <mergeCell ref="B30:B31"/>
    <mergeCell ref="E30:E31"/>
    <mergeCell ref="F30:F31"/>
    <mergeCell ref="G30:G31"/>
    <mergeCell ref="M30:M31"/>
    <mergeCell ref="N30:N31"/>
    <mergeCell ref="O30:O31"/>
    <mergeCell ref="P30:P31"/>
    <mergeCell ref="Q30:Q31"/>
    <mergeCell ref="N28:N29"/>
    <mergeCell ref="O28:O29"/>
    <mergeCell ref="P28:P29"/>
    <mergeCell ref="Q28:Q29"/>
    <mergeCell ref="Q45:Q46"/>
    <mergeCell ref="A47:A48"/>
    <mergeCell ref="B47:B48"/>
    <mergeCell ref="E47:E48"/>
    <mergeCell ref="F47:F48"/>
    <mergeCell ref="G47:G48"/>
    <mergeCell ref="M47:M48"/>
    <mergeCell ref="N47:N48"/>
    <mergeCell ref="O47:O48"/>
    <mergeCell ref="P47:P48"/>
    <mergeCell ref="Q47:Q48"/>
    <mergeCell ref="A49:A50"/>
    <mergeCell ref="B49:B50"/>
    <mergeCell ref="E49:E50"/>
    <mergeCell ref="F49:F50"/>
    <mergeCell ref="G49:G50"/>
    <mergeCell ref="M49:M50"/>
    <mergeCell ref="N49:N50"/>
    <mergeCell ref="O49:O50"/>
    <mergeCell ref="P49:P50"/>
    <mergeCell ref="Q49:Q50"/>
    <mergeCell ref="A51:A52"/>
    <mergeCell ref="B51:B52"/>
    <mergeCell ref="E51:E52"/>
    <mergeCell ref="F51:F52"/>
    <mergeCell ref="G51:G52"/>
    <mergeCell ref="M51:M52"/>
    <mergeCell ref="N51:N52"/>
    <mergeCell ref="O51:O52"/>
    <mergeCell ref="P51:P52"/>
    <mergeCell ref="Q51:Q52"/>
    <mergeCell ref="A53:A54"/>
    <mergeCell ref="B53:B54"/>
    <mergeCell ref="E53:E54"/>
    <mergeCell ref="F53:F54"/>
    <mergeCell ref="G53:G54"/>
    <mergeCell ref="M53:M54"/>
    <mergeCell ref="N53:N54"/>
    <mergeCell ref="O53:O54"/>
    <mergeCell ref="P53:P54"/>
    <mergeCell ref="Q53:Q54"/>
    <mergeCell ref="A55:A56"/>
    <mergeCell ref="B55:B56"/>
    <mergeCell ref="E55:E56"/>
    <mergeCell ref="F55:F56"/>
    <mergeCell ref="G55:G56"/>
    <mergeCell ref="M55:M56"/>
    <mergeCell ref="N55:N56"/>
    <mergeCell ref="O55:O56"/>
    <mergeCell ref="P55:P56"/>
    <mergeCell ref="Q55:Q56"/>
    <mergeCell ref="A57:A58"/>
    <mergeCell ref="B57:B58"/>
    <mergeCell ref="E57:E58"/>
    <mergeCell ref="F57:F58"/>
    <mergeCell ref="G57:G58"/>
    <mergeCell ref="M57:M58"/>
    <mergeCell ref="N57:N58"/>
    <mergeCell ref="O57:O58"/>
    <mergeCell ref="P57:P58"/>
    <mergeCell ref="Q57:Q58"/>
    <mergeCell ref="A59:A60"/>
    <mergeCell ref="B59:B60"/>
    <mergeCell ref="E59:E60"/>
    <mergeCell ref="F59:F60"/>
    <mergeCell ref="G59:G60"/>
    <mergeCell ref="M59:M60"/>
    <mergeCell ref="N59:N60"/>
    <mergeCell ref="O59:O60"/>
    <mergeCell ref="P59:P60"/>
    <mergeCell ref="Q59:Q60"/>
    <mergeCell ref="A61:A62"/>
    <mergeCell ref="B61:B62"/>
    <mergeCell ref="E61:E62"/>
    <mergeCell ref="F61:F62"/>
    <mergeCell ref="G61:G62"/>
    <mergeCell ref="M61:M62"/>
    <mergeCell ref="N61:N62"/>
    <mergeCell ref="O61:O62"/>
    <mergeCell ref="P61:P62"/>
    <mergeCell ref="Q61:Q62"/>
    <mergeCell ref="A63:A64"/>
    <mergeCell ref="B63:B64"/>
    <mergeCell ref="E63:E64"/>
    <mergeCell ref="F63:F64"/>
    <mergeCell ref="G63:G64"/>
    <mergeCell ref="M63:M64"/>
    <mergeCell ref="N63:N64"/>
    <mergeCell ref="O63:O64"/>
    <mergeCell ref="P63:P64"/>
    <mergeCell ref="Q63:Q64"/>
    <mergeCell ref="A65:A66"/>
    <mergeCell ref="B65:B66"/>
    <mergeCell ref="E65:E66"/>
    <mergeCell ref="F65:F66"/>
    <mergeCell ref="G65:G66"/>
    <mergeCell ref="M65:M66"/>
    <mergeCell ref="A67:A68"/>
    <mergeCell ref="B67:B68"/>
    <mergeCell ref="E67:E68"/>
    <mergeCell ref="F67:F68"/>
    <mergeCell ref="G67:G68"/>
    <mergeCell ref="M67:M68"/>
    <mergeCell ref="N67:N68"/>
    <mergeCell ref="O67:O68"/>
    <mergeCell ref="P67:P68"/>
    <mergeCell ref="Q67:Q68"/>
    <mergeCell ref="N65:N66"/>
    <mergeCell ref="O65:O66"/>
    <mergeCell ref="P65:P66"/>
    <mergeCell ref="Q65:Q66"/>
    <mergeCell ref="A32:A33"/>
    <mergeCell ref="B32:B33"/>
    <mergeCell ref="E32:E33"/>
    <mergeCell ref="F32:F33"/>
    <mergeCell ref="G32:G33"/>
    <mergeCell ref="M32:M33"/>
    <mergeCell ref="N32:N33"/>
    <mergeCell ref="O32:O33"/>
    <mergeCell ref="P32:P33"/>
    <mergeCell ref="Q32:Q33"/>
    <mergeCell ref="A34:A35"/>
    <mergeCell ref="B34:B35"/>
    <mergeCell ref="E34:E35"/>
    <mergeCell ref="F34:F35"/>
    <mergeCell ref="G34:G35"/>
    <mergeCell ref="M34:M35"/>
    <mergeCell ref="N34:N35"/>
    <mergeCell ref="O34:O35"/>
    <mergeCell ref="P34:P35"/>
    <mergeCell ref="Q34:Q35"/>
    <mergeCell ref="A36:A37"/>
    <mergeCell ref="B36:B37"/>
    <mergeCell ref="E36:E37"/>
    <mergeCell ref="F36:F37"/>
    <mergeCell ref="G36:G37"/>
    <mergeCell ref="M36:M37"/>
    <mergeCell ref="N36:N37"/>
    <mergeCell ref="O36:O37"/>
    <mergeCell ref="P36:P37"/>
    <mergeCell ref="Q36:Q37"/>
    <mergeCell ref="A38:A39"/>
    <mergeCell ref="B38:B39"/>
    <mergeCell ref="E38:E39"/>
    <mergeCell ref="F38:F39"/>
    <mergeCell ref="G38:G39"/>
    <mergeCell ref="M38:M39"/>
    <mergeCell ref="N38:N39"/>
    <mergeCell ref="O38:O39"/>
    <mergeCell ref="P38:P39"/>
    <mergeCell ref="Q38:Q39"/>
    <mergeCell ref="A40:A41"/>
    <mergeCell ref="B40:B41"/>
    <mergeCell ref="E40:E41"/>
    <mergeCell ref="F40:F41"/>
    <mergeCell ref="G40:G41"/>
    <mergeCell ref="M40:M41"/>
    <mergeCell ref="N40:N41"/>
    <mergeCell ref="O40:O41"/>
    <mergeCell ref="P40:P41"/>
    <mergeCell ref="Q40:Q41"/>
    <mergeCell ref="A42:A43"/>
    <mergeCell ref="B42:B43"/>
    <mergeCell ref="E42:E43"/>
    <mergeCell ref="F42:F43"/>
    <mergeCell ref="G42:G43"/>
    <mergeCell ref="M42:M43"/>
    <mergeCell ref="N42:N43"/>
    <mergeCell ref="O42:O43"/>
    <mergeCell ref="P42:P43"/>
    <mergeCell ref="Q42:Q43"/>
    <mergeCell ref="A44:Q44"/>
    <mergeCell ref="A45:B45"/>
    <mergeCell ref="C45:F45"/>
    <mergeCell ref="H45:N45"/>
    <mergeCell ref="O45:O46"/>
    <mergeCell ref="P45:P46"/>
    <mergeCell ref="A69:A70"/>
    <mergeCell ref="B69:B70"/>
    <mergeCell ref="E69:E70"/>
    <mergeCell ref="F69:F70"/>
    <mergeCell ref="G69:G70"/>
    <mergeCell ref="M69:M70"/>
    <mergeCell ref="N69:N70"/>
    <mergeCell ref="O69:O70"/>
    <mergeCell ref="P69:P70"/>
    <mergeCell ref="Q69:Q70"/>
    <mergeCell ref="A71:A72"/>
    <mergeCell ref="B71:B72"/>
    <mergeCell ref="E71:E72"/>
    <mergeCell ref="F71:F72"/>
    <mergeCell ref="G71:G72"/>
    <mergeCell ref="M71:M72"/>
    <mergeCell ref="N71:N72"/>
    <mergeCell ref="O71:O72"/>
    <mergeCell ref="P71:P72"/>
    <mergeCell ref="Q71:Q72"/>
    <mergeCell ref="A73:A74"/>
    <mergeCell ref="B73:B74"/>
    <mergeCell ref="E73:E74"/>
    <mergeCell ref="F73:F74"/>
    <mergeCell ref="G73:G74"/>
    <mergeCell ref="M73:M74"/>
    <mergeCell ref="N73:N74"/>
    <mergeCell ref="O73:O74"/>
    <mergeCell ref="P73:P74"/>
    <mergeCell ref="Q73:Q74"/>
    <mergeCell ref="A75:A76"/>
    <mergeCell ref="B75:B76"/>
    <mergeCell ref="E75:E76"/>
    <mergeCell ref="F75:F76"/>
    <mergeCell ref="G75:G76"/>
    <mergeCell ref="M75:M76"/>
    <mergeCell ref="N75:N76"/>
    <mergeCell ref="O75:O76"/>
    <mergeCell ref="P75:P76"/>
    <mergeCell ref="Q75:Q76"/>
    <mergeCell ref="A77:A78"/>
    <mergeCell ref="B77:B78"/>
    <mergeCell ref="E77:E78"/>
    <mergeCell ref="F77:F78"/>
    <mergeCell ref="G77:G78"/>
    <mergeCell ref="M77:M78"/>
    <mergeCell ref="N77:N78"/>
    <mergeCell ref="O77:O78"/>
    <mergeCell ref="P77:P78"/>
    <mergeCell ref="Q77:Q78"/>
    <mergeCell ref="A79:A80"/>
    <mergeCell ref="B79:B80"/>
    <mergeCell ref="E79:E80"/>
    <mergeCell ref="F79:F80"/>
    <mergeCell ref="G79:G80"/>
    <mergeCell ref="M79:M80"/>
    <mergeCell ref="A81:A82"/>
    <mergeCell ref="B81:B82"/>
    <mergeCell ref="E81:E82"/>
    <mergeCell ref="F81:F82"/>
    <mergeCell ref="G81:G82"/>
    <mergeCell ref="M81:M82"/>
    <mergeCell ref="N81:N82"/>
    <mergeCell ref="O81:O82"/>
    <mergeCell ref="P81:P82"/>
    <mergeCell ref="Q81:Q82"/>
    <mergeCell ref="N79:N80"/>
    <mergeCell ref="O79:O80"/>
    <mergeCell ref="P79:P80"/>
    <mergeCell ref="Q79:Q80"/>
  </mergeCells>
  <conditionalFormatting sqref="A4:Q43">
    <cfRule type="expression" priority="2" dxfId="0" stopIfTrue="1">
      <formula>MOD(ROW(A40)-ROW($A$4)+$Z$1,$AA$1+$Z$1)&lt;$AA$1</formula>
    </cfRule>
  </conditionalFormatting>
  <conditionalFormatting sqref="A47:Q82">
    <cfRule type="expression" priority="1" dxfId="0" stopIfTrue="1">
      <formula>MOD(ROW(A79)-ROW($A$47)+$Z$1,$AA$1+$Z$1)&lt;$AA$1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67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43" max="16" man="1"/>
  </rowBreaks>
  <ignoredErrors>
    <ignoredError sqref="E4:E43 E47:E82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D5" sqref="D5"/>
    </sheetView>
  </sheetViews>
  <sheetFormatPr defaultColWidth="9.140625" defaultRowHeight="15"/>
  <cols>
    <col min="1" max="2" width="9.140625" style="4" customWidth="1"/>
  </cols>
  <sheetData>
    <row r="1" spans="1:2" ht="15">
      <c r="A1" s="9">
        <v>1</v>
      </c>
      <c r="B1" s="10">
        <v>16</v>
      </c>
    </row>
    <row r="2" spans="1:2" ht="15">
      <c r="A2" s="11">
        <v>2</v>
      </c>
      <c r="B2" s="12">
        <v>15</v>
      </c>
    </row>
    <row r="3" spans="1:2" ht="15">
      <c r="A3" s="11">
        <v>3</v>
      </c>
      <c r="B3" s="12">
        <v>14</v>
      </c>
    </row>
    <row r="4" spans="1:2" ht="15">
      <c r="A4" s="11">
        <v>4</v>
      </c>
      <c r="B4" s="12">
        <v>13</v>
      </c>
    </row>
    <row r="5" spans="1:2" ht="15">
      <c r="A5" s="11">
        <v>5</v>
      </c>
      <c r="B5" s="12">
        <v>12</v>
      </c>
    </row>
    <row r="6" spans="1:2" ht="15">
      <c r="A6" s="11">
        <v>6</v>
      </c>
      <c r="B6" s="12">
        <v>11</v>
      </c>
    </row>
    <row r="7" spans="1:2" ht="15">
      <c r="A7" s="11">
        <v>7</v>
      </c>
      <c r="B7" s="12">
        <v>10</v>
      </c>
    </row>
    <row r="8" spans="1:2" ht="15">
      <c r="A8" s="11">
        <v>8</v>
      </c>
      <c r="B8" s="12">
        <v>9</v>
      </c>
    </row>
    <row r="9" spans="1:2" ht="15">
      <c r="A9" s="11">
        <v>9</v>
      </c>
      <c r="B9" s="12">
        <v>8</v>
      </c>
    </row>
    <row r="10" spans="1:2" ht="15">
      <c r="A10" s="11">
        <v>10</v>
      </c>
      <c r="B10" s="12">
        <v>7</v>
      </c>
    </row>
    <row r="11" spans="1:2" ht="15">
      <c r="A11" s="11">
        <v>11</v>
      </c>
      <c r="B11" s="12">
        <v>6</v>
      </c>
    </row>
    <row r="12" spans="1:2" ht="15">
      <c r="A12" s="11">
        <v>12</v>
      </c>
      <c r="B12" s="12">
        <v>5</v>
      </c>
    </row>
    <row r="13" spans="1:2" ht="15">
      <c r="A13" s="11">
        <v>13</v>
      </c>
      <c r="B13" s="12">
        <v>4</v>
      </c>
    </row>
    <row r="14" spans="1:2" ht="15">
      <c r="A14" s="11">
        <v>14</v>
      </c>
      <c r="B14" s="12">
        <v>3</v>
      </c>
    </row>
    <row r="15" spans="1:2" ht="15">
      <c r="A15" s="11">
        <v>15</v>
      </c>
      <c r="B15" s="12">
        <v>2</v>
      </c>
    </row>
    <row r="16" spans="1:2" ht="15">
      <c r="A16" s="11">
        <v>16</v>
      </c>
      <c r="B16" s="12">
        <v>1</v>
      </c>
    </row>
    <row r="17" spans="1:2" ht="15">
      <c r="A17" s="11">
        <v>17</v>
      </c>
      <c r="B17" s="12">
        <v>1</v>
      </c>
    </row>
    <row r="18" spans="1:2" ht="15">
      <c r="A18" s="11">
        <v>18</v>
      </c>
      <c r="B18" s="12">
        <v>1</v>
      </c>
    </row>
    <row r="19" spans="1:2" ht="15">
      <c r="A19" s="11">
        <v>19</v>
      </c>
      <c r="B19" s="12">
        <v>1</v>
      </c>
    </row>
    <row r="20" spans="1:2" ht="15">
      <c r="A20" s="11">
        <v>20</v>
      </c>
      <c r="B20" s="12">
        <v>1</v>
      </c>
    </row>
    <row r="21" spans="1:2" ht="15">
      <c r="A21" s="11">
        <v>21</v>
      </c>
      <c r="B21" s="12">
        <v>1</v>
      </c>
    </row>
    <row r="22" spans="1:2" ht="15">
      <c r="A22" s="11">
        <v>22</v>
      </c>
      <c r="B22" s="12">
        <v>1</v>
      </c>
    </row>
    <row r="23" spans="1:2" ht="15">
      <c r="A23" s="11">
        <v>23</v>
      </c>
      <c r="B23" s="12">
        <v>1</v>
      </c>
    </row>
    <row r="24" spans="1:2" ht="15">
      <c r="A24" s="11">
        <v>24</v>
      </c>
      <c r="B24" s="12">
        <v>1</v>
      </c>
    </row>
    <row r="25" spans="1:2" ht="15">
      <c r="A25" s="11">
        <v>25</v>
      </c>
      <c r="B25" s="12">
        <v>1</v>
      </c>
    </row>
    <row r="26" spans="1:2" ht="15">
      <c r="A26" s="11">
        <v>26</v>
      </c>
      <c r="B26" s="12">
        <v>1</v>
      </c>
    </row>
    <row r="27" spans="1:2" ht="15">
      <c r="A27" s="11">
        <v>27</v>
      </c>
      <c r="B27" s="12">
        <v>1</v>
      </c>
    </row>
    <row r="28" spans="1:2" ht="15">
      <c r="A28" s="11">
        <v>28</v>
      </c>
      <c r="B28" s="12">
        <v>1</v>
      </c>
    </row>
    <row r="29" spans="1:2" ht="15">
      <c r="A29" s="11">
        <v>29</v>
      </c>
      <c r="B29" s="12">
        <v>1</v>
      </c>
    </row>
    <row r="30" spans="1:2" ht="15">
      <c r="A30" s="11">
        <v>30</v>
      </c>
      <c r="B30" s="12">
        <v>1</v>
      </c>
    </row>
    <row r="31" spans="1:2" ht="15">
      <c r="A31" s="11">
        <v>31</v>
      </c>
      <c r="B31" s="12">
        <v>1</v>
      </c>
    </row>
    <row r="32" spans="1:2" ht="15">
      <c r="A32" s="11">
        <v>32</v>
      </c>
      <c r="B32" s="12">
        <v>1</v>
      </c>
    </row>
    <row r="33" spans="1:2" ht="15">
      <c r="A33" s="11">
        <v>33</v>
      </c>
      <c r="B33" s="12">
        <v>1</v>
      </c>
    </row>
    <row r="34" spans="1:2" ht="15">
      <c r="A34" s="11">
        <v>34</v>
      </c>
      <c r="B34" s="12">
        <v>1</v>
      </c>
    </row>
    <row r="35" spans="1:2" ht="15">
      <c r="A35" s="11">
        <v>35</v>
      </c>
      <c r="B35" s="12">
        <v>1</v>
      </c>
    </row>
    <row r="36" spans="1:2" ht="15.75" thickBot="1">
      <c r="A36" s="11">
        <v>36</v>
      </c>
      <c r="B36" s="13">
        <v>1</v>
      </c>
    </row>
    <row r="37" spans="1:2" ht="15.75" thickBot="1">
      <c r="A37" s="14" t="s">
        <v>51</v>
      </c>
      <c r="B37" s="15" t="s">
        <v>33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O24"/>
  <sheetViews>
    <sheetView showGridLines="0" tabSelected="1" zoomScale="90" zoomScaleNormal="90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8" sqref="C8"/>
    </sheetView>
  </sheetViews>
  <sheetFormatPr defaultColWidth="9.140625" defaultRowHeight="15"/>
  <cols>
    <col min="1" max="1" width="5.7109375" style="0" customWidth="1"/>
    <col min="2" max="2" width="17.140625" style="0" customWidth="1"/>
    <col min="3" max="3" width="13.57421875" style="4" customWidth="1"/>
    <col min="4" max="14" width="13.57421875" style="0" customWidth="1"/>
    <col min="15" max="15" width="16.00390625" style="20" customWidth="1"/>
  </cols>
  <sheetData>
    <row r="1" spans="1:15" ht="42.75" customHeight="1" thickBot="1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s="1" customFormat="1" ht="16.5" customHeight="1" thickBot="1" thickTop="1">
      <c r="A2" s="307" t="s">
        <v>0</v>
      </c>
      <c r="B2" s="308"/>
      <c r="C2" s="308"/>
      <c r="D2" s="176">
        <v>1</v>
      </c>
      <c r="E2" s="177">
        <v>2</v>
      </c>
      <c r="F2" s="176">
        <v>3</v>
      </c>
      <c r="G2" s="177">
        <v>4</v>
      </c>
      <c r="H2" s="176">
        <v>5</v>
      </c>
      <c r="I2" s="177">
        <v>6</v>
      </c>
      <c r="J2" s="176">
        <v>7</v>
      </c>
      <c r="K2" s="177"/>
      <c r="L2" s="176">
        <v>8</v>
      </c>
      <c r="M2" s="177">
        <v>9</v>
      </c>
      <c r="N2" s="176">
        <v>10</v>
      </c>
      <c r="O2" s="178">
        <v>11</v>
      </c>
    </row>
    <row r="3" spans="1:15" s="1" customFormat="1" ht="16.5" customHeight="1" thickBot="1">
      <c r="A3" s="309" t="s">
        <v>1</v>
      </c>
      <c r="B3" s="240" t="s">
        <v>2</v>
      </c>
      <c r="C3" s="168" t="s">
        <v>3</v>
      </c>
      <c r="D3" s="168" t="s">
        <v>4</v>
      </c>
      <c r="E3" s="169" t="s">
        <v>17</v>
      </c>
      <c r="F3" s="170" t="s">
        <v>54</v>
      </c>
      <c r="G3" s="170" t="s">
        <v>5</v>
      </c>
      <c r="H3" s="170" t="s">
        <v>6</v>
      </c>
      <c r="I3" s="170" t="s">
        <v>8</v>
      </c>
      <c r="J3" s="170" t="s">
        <v>12</v>
      </c>
      <c r="K3" s="170" t="s">
        <v>11</v>
      </c>
      <c r="L3" s="170" t="s">
        <v>71</v>
      </c>
      <c r="M3" s="169" t="s">
        <v>6</v>
      </c>
      <c r="N3" s="169" t="s">
        <v>13</v>
      </c>
      <c r="O3" s="179" t="s">
        <v>7</v>
      </c>
    </row>
    <row r="4" spans="1:15" s="1" customFormat="1" ht="16.5" customHeight="1" thickBot="1">
      <c r="A4" s="309"/>
      <c r="B4" s="241"/>
      <c r="C4" s="168" t="s">
        <v>15</v>
      </c>
      <c r="D4" s="171">
        <v>45172</v>
      </c>
      <c r="E4" s="172">
        <v>45179</v>
      </c>
      <c r="F4" s="173" t="s">
        <v>81</v>
      </c>
      <c r="G4" s="173">
        <v>45193</v>
      </c>
      <c r="H4" s="173">
        <v>45200</v>
      </c>
      <c r="I4" s="173">
        <v>45256</v>
      </c>
      <c r="J4" s="173">
        <v>45410</v>
      </c>
      <c r="K4" s="173">
        <v>45410</v>
      </c>
      <c r="L4" s="173">
        <v>45416</v>
      </c>
      <c r="M4" s="173">
        <v>45424</v>
      </c>
      <c r="N4" s="171">
        <v>45445</v>
      </c>
      <c r="O4" s="180">
        <v>45459</v>
      </c>
    </row>
    <row r="5" spans="1:15" s="5" customFormat="1" ht="21" customHeight="1">
      <c r="A5" s="181" t="s">
        <v>16</v>
      </c>
      <c r="B5" s="182" t="s">
        <v>7</v>
      </c>
      <c r="C5" s="183">
        <f>SUM(D5:N5)</f>
        <v>120</v>
      </c>
      <c r="D5" s="184">
        <f>IF('1. kolo - Děhylov'!$Q$30="","",VLOOKUP(B5,'1. kolo - Děhylov'!$B$30:$Q$59,16,FALSE))</f>
        <v>13</v>
      </c>
      <c r="E5" s="185">
        <f>IF('2. kolo - Strahovice'!$Q$32="","",VLOOKUP(B5,'2. kolo - Strahovice'!$B$32:$Q$63,16,FALSE))</f>
        <v>16</v>
      </c>
      <c r="F5" s="186">
        <f>IF('3. kolo - Hať'!$Q$32="","",VLOOKUP(B5,'3. kolo - Hať'!$B$32:$Q$59,16,FALSE))</f>
        <v>14</v>
      </c>
      <c r="G5" s="187">
        <f>IF('4. kolo - Závada'!$Q$27="","",VLOOKUP(B5,'4. kolo - Závada'!$B$27:$Q$56,16,FALSE))</f>
        <v>16</v>
      </c>
      <c r="H5" s="193">
        <f>IF('5. kolo - Dobroslavice'!$J$20="","",VLOOKUP(B5,'5. kolo - Dobroslavice'!$B$20:$J$36,9,FALSE))</f>
        <v>14</v>
      </c>
      <c r="I5" s="187">
        <f>IF('6. kolo - Darkovice'!$T$29="","",VLOOKUP(B5,'6. kolo - Darkovice'!$B$29:$T$60,19,FALSE))</f>
        <v>15</v>
      </c>
      <c r="J5" s="186">
        <f>IF('7. kolo - Bohuslavice'!$Q$33="","",VLOOKUP(B5,'7. kolo - Bohuslavice'!$B$33:$Q$62,16,FALSE))</f>
        <v>13</v>
      </c>
      <c r="K5" s="187">
        <v>5</v>
      </c>
      <c r="L5" s="186">
        <f>IF('8. kolo - Šilheřovice'!$Q$47="","",VLOOKUP(B5,'8. kolo - Šilheřovice'!$B$47:$Q$82,16,FALSE))</f>
      </c>
      <c r="M5" s="187">
        <f>IF('9. kolo - Dobroslavice'!$Q$31="","",VLOOKUP(B5,'9. kolo - Dobroslavice'!$B$31:$Q$58,16,FALSE))</f>
        <v>14</v>
      </c>
      <c r="N5" s="186">
        <f>IF('10. kolo - Bobrovníky'!$Q$47="","",VLOOKUP(B5,'10. kolo - Bobrovníky'!$B$47:$Q$82,16,FALSE))</f>
      </c>
      <c r="O5" s="188">
        <f>IF('11. kolo - Markvartovice'!$Q$47="","",VLOOKUP(B5,'11. kolo - Markvartovice'!$B$47:$Q$82,16,FALSE))</f>
      </c>
    </row>
    <row r="6" spans="1:15" s="5" customFormat="1" ht="21" customHeight="1">
      <c r="A6" s="189" t="s">
        <v>18</v>
      </c>
      <c r="B6" s="190" t="s">
        <v>13</v>
      </c>
      <c r="C6" s="131">
        <f>SUM(D6:N6)</f>
        <v>110</v>
      </c>
      <c r="D6" s="191">
        <f>IF('1. kolo - Děhylov'!$Q$30="","",VLOOKUP(B6,'1. kolo - Děhylov'!$B$30:$Q$59,16,FALSE))</f>
        <v>8</v>
      </c>
      <c r="E6" s="192">
        <f>IF('2. kolo - Strahovice'!$Q$32="","",VLOOKUP(B6,'2. kolo - Strahovice'!$B$32:$Q$63,16,FALSE))</f>
        <v>15</v>
      </c>
      <c r="F6" s="193">
        <f>IF('3. kolo - Hať'!$Q$32="","",VLOOKUP(B6,'3. kolo - Hať'!$B$32:$Q$59,16,FALSE))</f>
        <v>16</v>
      </c>
      <c r="G6" s="194">
        <f>IF('4. kolo - Závada'!$Q$27="","",VLOOKUP(B6,'4. kolo - Závada'!$B$27:$Q$56,16,FALSE))</f>
        <v>15</v>
      </c>
      <c r="H6" s="193">
        <f>IF('5. kolo - Dobroslavice'!$J$20="","",VLOOKUP(B6,'5. kolo - Dobroslavice'!$B$20:$J$36,9,FALSE))</f>
        <v>16</v>
      </c>
      <c r="I6" s="194">
        <f>IF('6. kolo - Darkovice'!$T$29="","",VLOOKUP(B6,'6. kolo - Darkovice'!$B$29:$T$60,19,FALSE))</f>
        <v>16</v>
      </c>
      <c r="J6" s="193">
        <f>IF('7. kolo - Bohuslavice'!$Q$33="","",VLOOKUP(B6,'7. kolo - Bohuslavice'!$B$33:$Q$62,16,FALSE))</f>
        <v>7</v>
      </c>
      <c r="K6" s="194">
        <v>5</v>
      </c>
      <c r="L6" s="193">
        <f>IF('8. kolo - Šilheřovice'!$Q$47="","",VLOOKUP(B6,'8. kolo - Šilheřovice'!$B$47:$Q$82,16,FALSE))</f>
      </c>
      <c r="M6" s="194">
        <f>IF('9. kolo - Dobroslavice'!$Q$31="","",VLOOKUP(B6,'9. kolo - Dobroslavice'!$B$31:$Q$58,16,FALSE))</f>
        <v>12</v>
      </c>
      <c r="N6" s="193">
        <f>IF('10. kolo - Bobrovníky'!$Q$47="","",VLOOKUP(B6,'10. kolo - Bobrovníky'!$B$47:$Q$82,16,FALSE))</f>
      </c>
      <c r="O6" s="195">
        <f>IF('11. kolo - Markvartovice'!$Q$47="","",VLOOKUP(B6,'11. kolo - Markvartovice'!$B$47:$Q$82,16,FALSE))</f>
      </c>
    </row>
    <row r="7" spans="1:15" s="5" customFormat="1" ht="21" customHeight="1">
      <c r="A7" s="189" t="s">
        <v>19</v>
      </c>
      <c r="B7" s="190" t="s">
        <v>96</v>
      </c>
      <c r="C7" s="131">
        <f>SUM(D7:N7)</f>
        <v>109</v>
      </c>
      <c r="D7" s="191">
        <f>IF('1. kolo - Děhylov'!$Q$30="","",VLOOKUP(B7,'1. kolo - Děhylov'!$B$30:$Q$59,16,FALSE))</f>
        <v>16</v>
      </c>
      <c r="E7" s="192">
        <f>IF('2. kolo - Strahovice'!$Q$32="","",VLOOKUP(B7,'2. kolo - Strahovice'!$B$32:$Q$63,16,FALSE))</f>
        <v>12</v>
      </c>
      <c r="F7" s="193">
        <f>IF('3. kolo - Hať'!$Q$32="","",VLOOKUP(B7,'3. kolo - Hať'!$B$32:$Q$59,16,FALSE))</f>
        <v>13</v>
      </c>
      <c r="G7" s="194">
        <f>IF('4. kolo - Závada'!$Q$27="","",VLOOKUP(B7,'4. kolo - Závada'!$B$27:$Q$56,16,FALSE))</f>
        <v>13</v>
      </c>
      <c r="H7" s="193">
        <f>IF('5. kolo - Dobroslavice'!$J$20="","",VLOOKUP(B7,'5. kolo - Dobroslavice'!$B$20:$J$36,9,FALSE))</f>
        <v>13</v>
      </c>
      <c r="I7" s="194">
        <f>IF('6. kolo - Darkovice'!$T$29="","",VLOOKUP(B7,'6. kolo - Darkovice'!$B$29:$T$60,19,FALSE))</f>
        <v>13</v>
      </c>
      <c r="J7" s="193">
        <f>IF('7. kolo - Bohuslavice'!$Q$33="","",VLOOKUP(B7,'7. kolo - Bohuslavice'!$B$33:$Q$62,16,FALSE))</f>
        <v>16</v>
      </c>
      <c r="K7" s="194">
        <v>5</v>
      </c>
      <c r="L7" s="193">
        <f>IF('8. kolo - Šilheřovice'!$Q$47="","",VLOOKUP(B7,'8. kolo - Šilheřovice'!$B$47:$Q$82,16,FALSE))</f>
      </c>
      <c r="M7" s="194">
        <f>IF('9. kolo - Dobroslavice'!$Q$31="","",VLOOKUP(B7,'9. kolo - Dobroslavice'!$B$31:$Q$58,16,FALSE))</f>
        <v>8</v>
      </c>
      <c r="N7" s="193">
        <f>IF('10. kolo - Bobrovníky'!$Q$47="","",VLOOKUP(B7,'10. kolo - Bobrovníky'!$B$47:$Q$82,16,FALSE))</f>
      </c>
      <c r="O7" s="195">
        <f>IF('11. kolo - Markvartovice'!$Q$47="","",VLOOKUP(B7,'11. kolo - Markvartovice'!$B$47:$Q$82,16,FALSE))</f>
      </c>
    </row>
    <row r="8" spans="1:15" s="5" customFormat="1" ht="21" customHeight="1">
      <c r="A8" s="189" t="s">
        <v>20</v>
      </c>
      <c r="B8" s="190" t="s">
        <v>4</v>
      </c>
      <c r="C8" s="131">
        <f>SUM(D8:N8)</f>
        <v>105</v>
      </c>
      <c r="D8" s="191">
        <f>IF('1. kolo - Děhylov'!$Q$30="","",VLOOKUP(B8,'1. kolo - Děhylov'!$B$30:$Q$59,16,FALSE))</f>
        <v>14</v>
      </c>
      <c r="E8" s="192">
        <f>IF('2. kolo - Strahovice'!$Q$32="","",VLOOKUP(B8,'2. kolo - Strahovice'!$B$32:$Q$63,16,FALSE))</f>
        <v>14</v>
      </c>
      <c r="F8" s="193">
        <f>IF('3. kolo - Hať'!$Q$32="","",VLOOKUP(B8,'3. kolo - Hať'!$B$32:$Q$59,16,FALSE))</f>
        <v>12</v>
      </c>
      <c r="G8" s="194">
        <f>IF('4. kolo - Závada'!$Q$27="","",VLOOKUP(B8,'4. kolo - Závada'!$B$27:$Q$56,16,FALSE))</f>
        <v>8</v>
      </c>
      <c r="H8" s="193">
        <f>IF('5. kolo - Dobroslavice'!$J$20="","",VLOOKUP(B8,'5. kolo - Dobroslavice'!$B$20:$J$36,9,FALSE))</f>
        <v>12</v>
      </c>
      <c r="I8" s="194">
        <f>IF('6. kolo - Darkovice'!$T$29="","",VLOOKUP(B8,'6. kolo - Darkovice'!$B$29:$T$60,19,FALSE))</f>
        <v>12</v>
      </c>
      <c r="J8" s="193">
        <f>IF('7. kolo - Bohuslavice'!$Q$33="","",VLOOKUP(B8,'7. kolo - Bohuslavice'!$B$33:$Q$62,16,FALSE))</f>
        <v>15</v>
      </c>
      <c r="K8" s="194">
        <v>5</v>
      </c>
      <c r="L8" s="193">
        <f>IF('8. kolo - Šilheřovice'!$Q$47="","",VLOOKUP(B8,'8. kolo - Šilheřovice'!$B$47:$Q$82,16,FALSE))</f>
      </c>
      <c r="M8" s="194">
        <f>IF('9. kolo - Dobroslavice'!$Q$31="","",VLOOKUP(B8,'9. kolo - Dobroslavice'!$B$31:$Q$58,16,FALSE))</f>
        <v>13</v>
      </c>
      <c r="N8" s="193">
        <f>IF('10. kolo - Bobrovníky'!$Q$47="","",VLOOKUP(B8,'10. kolo - Bobrovníky'!$B$47:$Q$82,16,FALSE))</f>
      </c>
      <c r="O8" s="195">
        <f>IF('11. kolo - Markvartovice'!$Q$47="","",VLOOKUP(B8,'11. kolo - Markvartovice'!$B$47:$Q$82,16,FALSE))</f>
      </c>
    </row>
    <row r="9" spans="1:15" s="5" customFormat="1" ht="21" customHeight="1">
      <c r="A9" s="189" t="s">
        <v>21</v>
      </c>
      <c r="B9" s="190" t="s">
        <v>6</v>
      </c>
      <c r="C9" s="131">
        <f>SUM(D9:N9)</f>
        <v>102</v>
      </c>
      <c r="D9" s="191">
        <f>IF('1. kolo - Děhylov'!$Q$30="","",VLOOKUP(B9,'1. kolo - Děhylov'!$B$30:$Q$59,16,FALSE))</f>
        <v>15</v>
      </c>
      <c r="E9" s="192">
        <f>IF('2. kolo - Strahovice'!$Q$32="","",VLOOKUP(B9,'2. kolo - Strahovice'!$B$32:$Q$63,16,FALSE))</f>
        <v>7</v>
      </c>
      <c r="F9" s="193">
        <f>IF('3. kolo - Hať'!$Q$32="","",VLOOKUP(B9,'3. kolo - Hať'!$B$32:$Q$59,16,FALSE))</f>
        <v>9</v>
      </c>
      <c r="G9" s="194">
        <f>IF('4. kolo - Závada'!$Q$27="","",VLOOKUP(B9,'4. kolo - Závada'!$B$27:$Q$56,16,FALSE))</f>
        <v>10</v>
      </c>
      <c r="H9" s="193">
        <f>IF('5. kolo - Dobroslavice'!$J$20="","",VLOOKUP(B9,'5. kolo - Dobroslavice'!$B$20:$J$36,9,FALSE))</f>
        <v>15</v>
      </c>
      <c r="I9" s="194">
        <f>IF('6. kolo - Darkovice'!$T$29="","",VLOOKUP(B9,'6. kolo - Darkovice'!$B$29:$T$60,19,FALSE))</f>
        <v>14</v>
      </c>
      <c r="J9" s="193">
        <f>IF('7. kolo - Bohuslavice'!$Q$33="","",VLOOKUP(B9,'7. kolo - Bohuslavice'!$B$33:$Q$62,16,FALSE))</f>
        <v>11</v>
      </c>
      <c r="K9" s="194">
        <v>5</v>
      </c>
      <c r="L9" s="193" t="s">
        <v>100</v>
      </c>
      <c r="M9" s="194">
        <f>IF('9. kolo - Dobroslavice'!$Q$31="","",VLOOKUP(B9,'9. kolo - Dobroslavice'!$B$31:$Q$58,16,FALSE))</f>
        <v>16</v>
      </c>
      <c r="N9" s="193">
        <f>IF('10. kolo - Bobrovníky'!$Q$47="","",VLOOKUP(B9,'10. kolo - Bobrovníky'!$B$47:$Q$82,16,FALSE))</f>
      </c>
      <c r="O9" s="195">
        <f>IF('11. kolo - Markvartovice'!$Q$47="","",VLOOKUP(B9,'11. kolo - Markvartovice'!$B$47:$Q$82,16,FALSE))</f>
      </c>
    </row>
    <row r="10" spans="1:15" s="5" customFormat="1" ht="21" customHeight="1">
      <c r="A10" s="189" t="s">
        <v>22</v>
      </c>
      <c r="B10" s="190" t="s">
        <v>17</v>
      </c>
      <c r="C10" s="131">
        <f>SUM(D10:N10)</f>
        <v>102</v>
      </c>
      <c r="D10" s="191">
        <f>IF('1. kolo - Děhylov'!$Q$30="","",VLOOKUP(B10,'1. kolo - Děhylov'!$B$30:$Q$59,16,FALSE))</f>
        <v>12</v>
      </c>
      <c r="E10" s="192">
        <f>IF('2. kolo - Strahovice'!$Q$32="","",VLOOKUP(B10,'2. kolo - Strahovice'!$B$32:$Q$63,16,FALSE))</f>
        <v>13</v>
      </c>
      <c r="F10" s="193">
        <f>IF('3. kolo - Hať'!$Q$32="","",VLOOKUP(B10,'3. kolo - Hať'!$B$32:$Q$59,16,FALSE))</f>
        <v>15</v>
      </c>
      <c r="G10" s="194">
        <f>IF('4. kolo - Závada'!$Q$27="","",VLOOKUP(B10,'4. kolo - Závada'!$B$27:$Q$56,16,FALSE))</f>
        <v>11</v>
      </c>
      <c r="H10" s="193">
        <f>IF('5. kolo - Dobroslavice'!$J$20="","",VLOOKUP(B10,'5. kolo - Dobroslavice'!$B$20:$J$36,9,FALSE))</f>
        <v>10</v>
      </c>
      <c r="I10" s="194">
        <f>IF('6. kolo - Darkovice'!$T$29="","",VLOOKUP(B10,'6. kolo - Darkovice'!$B$29:$T$60,19,FALSE))</f>
        <v>11</v>
      </c>
      <c r="J10" s="193">
        <f>IF('7. kolo - Bohuslavice'!$Q$33="","",VLOOKUP(B10,'7. kolo - Bohuslavice'!$B$33:$Q$62,16,FALSE))</f>
        <v>14</v>
      </c>
      <c r="K10" s="194">
        <v>5</v>
      </c>
      <c r="L10" s="224">
        <f>IF('8. kolo - Šilheřovice'!$Q$47="","",VLOOKUP(B10,'8. kolo - Šilheřovice'!$B$47:$Q$82,16,FALSE))</f>
      </c>
      <c r="M10" s="194">
        <f>IF('9. kolo - Dobroslavice'!$Q$31="","",VLOOKUP(B10,'9. kolo - Dobroslavice'!$B$31:$Q$58,16,FALSE))</f>
        <v>11</v>
      </c>
      <c r="N10" s="193">
        <f>IF('10. kolo - Bobrovníky'!$Q$47="","",VLOOKUP(B10,'10. kolo - Bobrovníky'!$B$47:$Q$82,16,FALSE))</f>
      </c>
      <c r="O10" s="195">
        <f>IF('11. kolo - Markvartovice'!$Q$47="","",VLOOKUP(B10,'11. kolo - Markvartovice'!$B$47:$Q$82,16,FALSE))</f>
      </c>
    </row>
    <row r="11" spans="1:15" s="5" customFormat="1" ht="21" customHeight="1">
      <c r="A11" s="189" t="s">
        <v>23</v>
      </c>
      <c r="B11" s="190" t="s">
        <v>12</v>
      </c>
      <c r="C11" s="131">
        <f>SUM(D11:N11)</f>
        <v>94</v>
      </c>
      <c r="D11" s="191">
        <f>IF('1. kolo - Děhylov'!$Q$30="","",VLOOKUP(B11,'1. kolo - Děhylov'!$B$30:$Q$59,16,FALSE))</f>
        <v>9</v>
      </c>
      <c r="E11" s="192">
        <f>IF('2. kolo - Strahovice'!$Q$32="","",VLOOKUP(B11,'2. kolo - Strahovice'!$B$32:$Q$63,16,FALSE))</f>
        <v>11</v>
      </c>
      <c r="F11" s="193">
        <f>IF('3. kolo - Hať'!$Q$32="","",VLOOKUP(B11,'3. kolo - Hať'!$B$32:$Q$59,16,FALSE))</f>
        <v>8</v>
      </c>
      <c r="G11" s="194">
        <f>IF('4. kolo - Závada'!$Q$27="","",VLOOKUP(B11,'4. kolo - Závada'!$B$27:$Q$56,16,FALSE))</f>
        <v>14</v>
      </c>
      <c r="H11" s="193">
        <f>IF('5. kolo - Dobroslavice'!$J$20="","",VLOOKUP(B11,'5. kolo - Dobroslavice'!$B$20:$J$36,9,FALSE))</f>
        <v>11</v>
      </c>
      <c r="I11" s="194">
        <f>IF('6. kolo - Darkovice'!$T$29="","",VLOOKUP(B11,'6. kolo - Darkovice'!$B$29:$T$60,19,FALSE))</f>
        <v>9</v>
      </c>
      <c r="J11" s="193">
        <f>IF('7. kolo - Bohuslavice'!$Q$33="","",VLOOKUP(B11,'7. kolo - Bohuslavice'!$B$33:$Q$62,16,FALSE))</f>
        <v>12</v>
      </c>
      <c r="K11" s="194">
        <v>5</v>
      </c>
      <c r="L11" s="193">
        <f>IF('8. kolo - Šilheřovice'!$Q$47="","",VLOOKUP(B11,'8. kolo - Šilheřovice'!$B$47:$Q$82,16,FALSE))</f>
      </c>
      <c r="M11" s="194">
        <f>IF('9. kolo - Dobroslavice'!$Q$31="","",VLOOKUP(B11,'9. kolo - Dobroslavice'!$B$31:$Q$58,16,FALSE))</f>
        <v>15</v>
      </c>
      <c r="N11" s="193">
        <f>IF('10. kolo - Bobrovníky'!$Q$47="","",VLOOKUP(B11,'10. kolo - Bobrovníky'!$B$47:$Q$82,16,FALSE))</f>
      </c>
      <c r="O11" s="195">
        <f>IF('11. kolo - Markvartovice'!$Q$47="","",VLOOKUP(B11,'11. kolo - Markvartovice'!$B$47:$Q$82,16,FALSE))</f>
      </c>
    </row>
    <row r="12" spans="1:15" s="5" customFormat="1" ht="21" customHeight="1">
      <c r="A12" s="189" t="s">
        <v>25</v>
      </c>
      <c r="B12" s="190" t="s">
        <v>10</v>
      </c>
      <c r="C12" s="131">
        <f>SUM(D12:N12)</f>
        <v>63</v>
      </c>
      <c r="D12" s="191">
        <f>IF('1. kolo - Děhylov'!$Q$30="","",VLOOKUP(B12,'1. kolo - Děhylov'!$B$30:$Q$59,16,FALSE))</f>
        <v>10</v>
      </c>
      <c r="E12" s="192">
        <f>IF('2. kolo - Strahovice'!$Q$32="","",VLOOKUP(B12,'2. kolo - Strahovice'!$B$32:$Q$63,16,FALSE))</f>
        <v>8</v>
      </c>
      <c r="F12" s="193">
        <f>IF('3. kolo - Hať'!$Q$32="","",VLOOKUP(B12,'3. kolo - Hať'!$B$32:$Q$59,16,FALSE))</f>
        <v>11</v>
      </c>
      <c r="G12" s="194">
        <f>IF('4. kolo - Závada'!$Q$27="","",VLOOKUP(B12,'4. kolo - Závada'!$B$27:$Q$56,16,FALSE))</f>
        <v>4</v>
      </c>
      <c r="H12" s="193">
        <f>IF('5. kolo - Dobroslavice'!$J$20="","",VLOOKUP(B12,'5. kolo - Dobroslavice'!$B$20:$J$36,9,FALSE))</f>
        <v>9</v>
      </c>
      <c r="I12" s="194">
        <f>IF('6. kolo - Darkovice'!$T$29="","",VLOOKUP(B12,'6. kolo - Darkovice'!$B$29:$T$60,19,FALSE))</f>
        <v>1</v>
      </c>
      <c r="J12" s="193">
        <f>IF('7. kolo - Bohuslavice'!$Q$33="","",VLOOKUP(B12,'7. kolo - Bohuslavice'!$B$33:$Q$62,16,FALSE))</f>
        <v>8</v>
      </c>
      <c r="K12" s="194">
        <v>5</v>
      </c>
      <c r="L12" s="193">
        <f>IF('8. kolo - Šilheřovice'!$Q$47="","",VLOOKUP(B12,'8. kolo - Šilheřovice'!$B$47:$Q$82,16,FALSE))</f>
      </c>
      <c r="M12" s="194">
        <f>IF('9. kolo - Dobroslavice'!$Q$31="","",VLOOKUP(B12,'9. kolo - Dobroslavice'!$B$31:$Q$58,16,FALSE))</f>
        <v>7</v>
      </c>
      <c r="N12" s="193">
        <f>IF('10. kolo - Bobrovníky'!$Q$47="","",VLOOKUP(B12,'10. kolo - Bobrovníky'!$B$47:$Q$82,16,FALSE))</f>
      </c>
      <c r="O12" s="195">
        <f>IF('11. kolo - Markvartovice'!$Q$47="","",VLOOKUP(B12,'11. kolo - Markvartovice'!$B$47:$Q$82,16,FALSE))</f>
      </c>
    </row>
    <row r="13" spans="1:15" s="5" customFormat="1" ht="21" customHeight="1">
      <c r="A13" s="189" t="s">
        <v>26</v>
      </c>
      <c r="B13" s="190" t="s">
        <v>97</v>
      </c>
      <c r="C13" s="131">
        <f>SUM(D13:N13)</f>
        <v>63</v>
      </c>
      <c r="D13" s="191">
        <f>IF('1. kolo - Děhylov'!$Q$30="","",VLOOKUP(B13,'1. kolo - Děhylov'!$B$30:$Q$59,16,FALSE))</f>
        <v>11</v>
      </c>
      <c r="E13" s="192">
        <f>IF('2. kolo - Strahovice'!$Q$32="","",VLOOKUP(B13,'2. kolo - Strahovice'!$B$32:$Q$63,16,FALSE))</f>
        <v>6</v>
      </c>
      <c r="F13" s="193">
        <v>0</v>
      </c>
      <c r="G13" s="194">
        <f>IF('4. kolo - Závada'!$Q$27="","",VLOOKUP(B13,'4. kolo - Závada'!$B$27:$Q$56,16,FALSE))</f>
        <v>6</v>
      </c>
      <c r="H13" s="193">
        <f>IF('5. kolo - Dobroslavice'!$J$20="","",VLOOKUP(B13,'5. kolo - Dobroslavice'!$B$20:$J$36,9,FALSE))</f>
        <v>7</v>
      </c>
      <c r="I13" s="194">
        <f>IF('6. kolo - Darkovice'!$T$29="","",VLOOKUP(B13,'6. kolo - Darkovice'!$B$29:$T$60,19,FALSE))</f>
        <v>9</v>
      </c>
      <c r="J13" s="193">
        <f>IF('7. kolo - Bohuslavice'!$Q$33="","",VLOOKUP(B13,'7. kolo - Bohuslavice'!$B$33:$Q$62,16,FALSE))</f>
        <v>10</v>
      </c>
      <c r="K13" s="194">
        <v>5</v>
      </c>
      <c r="L13" s="193">
        <f>IF('8. kolo - Šilheřovice'!$Q$47="","",VLOOKUP(B13,'8. kolo - Šilheřovice'!$B$47:$Q$82,16,FALSE))</f>
      </c>
      <c r="M13" s="194">
        <f>IF('9. kolo - Dobroslavice'!$Q$31="","",VLOOKUP(B13,'9. kolo - Dobroslavice'!$B$31:$Q$58,16,FALSE))</f>
        <v>9</v>
      </c>
      <c r="N13" s="193">
        <f>IF('10. kolo - Bobrovníky'!$Q$47="","",VLOOKUP(B13,'10. kolo - Bobrovníky'!$B$47:$Q$82,16,FALSE))</f>
      </c>
      <c r="O13" s="195">
        <f>IF('11. kolo - Markvartovice'!$Q$47="","",VLOOKUP(B13,'11. kolo - Markvartovice'!$B$47:$Q$82,16,FALSE))</f>
      </c>
    </row>
    <row r="14" spans="1:15" s="5" customFormat="1" ht="21" customHeight="1">
      <c r="A14" s="189" t="s">
        <v>27</v>
      </c>
      <c r="B14" s="190" t="s">
        <v>14</v>
      </c>
      <c r="C14" s="131">
        <f>SUM(D14:N14)</f>
        <v>54</v>
      </c>
      <c r="D14" s="191">
        <f>IF('1. kolo - Děhylov'!$Q$30="","",VLOOKUP(B14,'1. kolo - Děhylov'!$B$30:$Q$59,16,FALSE))</f>
        <v>6</v>
      </c>
      <c r="E14" s="192">
        <f>IF('2. kolo - Strahovice'!$Q$32="","",VLOOKUP(B14,'2. kolo - Strahovice'!$B$32:$Q$63,16,FALSE))</f>
        <v>5</v>
      </c>
      <c r="F14" s="193">
        <f>IF('3. kolo - Hať'!$Q$32="","",VLOOKUP(B14,'3. kolo - Hať'!$B$32:$Q$59,16,FALSE))</f>
        <v>10</v>
      </c>
      <c r="G14" s="194">
        <f>IF('4. kolo - Závada'!$Q$27="","",VLOOKUP(B14,'4. kolo - Závada'!$B$27:$Q$56,16,FALSE))</f>
        <v>7</v>
      </c>
      <c r="H14" s="193">
        <f>IF('5. kolo - Dobroslavice'!$J$20="","",VLOOKUP(B14,'5. kolo - Dobroslavice'!$B$20:$J$36,9,FALSE))</f>
        <v>5</v>
      </c>
      <c r="I14" s="194">
        <f>IF('6. kolo - Darkovice'!$T$29="","",VLOOKUP(B14,'6. kolo - Darkovice'!$B$29:$T$60,19,FALSE))</f>
        <v>7</v>
      </c>
      <c r="J14" s="193">
        <f>IF('7. kolo - Bohuslavice'!$Q$33="","",VLOOKUP(B14,'7. kolo - Bohuslavice'!$B$33:$Q$62,16,FALSE))</f>
        <v>5</v>
      </c>
      <c r="K14" s="194">
        <v>5</v>
      </c>
      <c r="L14" s="193">
        <f>IF('8. kolo - Šilheřovice'!$Q$47="","",VLOOKUP(B14,'8. kolo - Šilheřovice'!$B$47:$Q$82,16,FALSE))</f>
      </c>
      <c r="M14" s="194">
        <f>IF('9. kolo - Dobroslavice'!$Q$31="","",VLOOKUP(B14,'9. kolo - Dobroslavice'!$B$31:$Q$58,16,FALSE))</f>
        <v>4</v>
      </c>
      <c r="N14" s="193">
        <f>IF('10. kolo - Bobrovníky'!$Q$47="","",VLOOKUP(B14,'10. kolo - Bobrovníky'!$B$47:$Q$82,16,FALSE))</f>
      </c>
      <c r="O14" s="195">
        <f>IF('11. kolo - Markvartovice'!$Q$47="","",VLOOKUP(B14,'11. kolo - Markvartovice'!$B$47:$Q$82,16,FALSE))</f>
      </c>
    </row>
    <row r="15" spans="1:15" s="5" customFormat="1" ht="21" customHeight="1">
      <c r="A15" s="189" t="s">
        <v>28</v>
      </c>
      <c r="B15" s="190" t="s">
        <v>99</v>
      </c>
      <c r="C15" s="131">
        <f>SUM(D15:N15)</f>
        <v>52</v>
      </c>
      <c r="D15" s="191">
        <f>IF('1. kolo - Děhylov'!$Q$30="","",VLOOKUP(B15,'1. kolo - Děhylov'!$B$30:$Q$59,16,FALSE))</f>
        <v>7</v>
      </c>
      <c r="E15" s="192">
        <f>IF('2. kolo - Strahovice'!$Q$32="","",VLOOKUP(B15,'2. kolo - Strahovice'!$B$32:$Q$63,16,FALSE))</f>
        <v>9</v>
      </c>
      <c r="F15" s="193">
        <f>IF('3. kolo - Hať'!$Q$32="","",VLOOKUP(B15,'3. kolo - Hať'!$B$32:$Q$59,16,FALSE))</f>
        <v>5</v>
      </c>
      <c r="G15" s="194">
        <f>IF('4. kolo - Závada'!$Q$27="","",VLOOKUP(B15,'4. kolo - Závada'!$B$27:$Q$56,16,FALSE))</f>
        <v>5</v>
      </c>
      <c r="H15" s="193">
        <f>IF('5. kolo - Dobroslavice'!$J$20="","",VLOOKUP(B15,'5. kolo - Dobroslavice'!$B$20:$J$36,9,FALSE))</f>
        <v>2</v>
      </c>
      <c r="I15" s="194">
        <f>IF('6. kolo - Darkovice'!$T$29="","",VLOOKUP(B15,'6. kolo - Darkovice'!$B$29:$T$60,19,FALSE))</f>
        <v>7</v>
      </c>
      <c r="J15" s="193">
        <f>IF('7. kolo - Bohuslavice'!$Q$33="","",VLOOKUP(B15,'7. kolo - Bohuslavice'!$B$33:$Q$62,16,FALSE))</f>
        <v>6</v>
      </c>
      <c r="K15" s="194">
        <v>5</v>
      </c>
      <c r="L15" s="193">
        <f>IF('8. kolo - Šilheřovice'!$Q$47="","",VLOOKUP(B15,'8. kolo - Šilheřovice'!$B$47:$Q$82,16,FALSE))</f>
      </c>
      <c r="M15" s="194">
        <f>IF('9. kolo - Dobroslavice'!$Q$31="","",VLOOKUP(B15,'9. kolo - Dobroslavice'!$B$31:$Q$58,16,FALSE))</f>
        <v>6</v>
      </c>
      <c r="N15" s="193">
        <f>IF('10. kolo - Bobrovníky'!$Q$47="","",VLOOKUP(B15,'10. kolo - Bobrovníky'!$B$47:$Q$82,16,FALSE))</f>
      </c>
      <c r="O15" s="195">
        <f>IF('11. kolo - Markvartovice'!$Q$47="","",VLOOKUP(B15,'11. kolo - Markvartovice'!$B$47:$Q$82,16,FALSE))</f>
      </c>
    </row>
    <row r="16" spans="1:15" s="5" customFormat="1" ht="21" customHeight="1">
      <c r="A16" s="189" t="s">
        <v>29</v>
      </c>
      <c r="B16" s="190" t="s">
        <v>5</v>
      </c>
      <c r="C16" s="131">
        <f>SUM(D16:N16)</f>
        <v>52</v>
      </c>
      <c r="D16" s="191">
        <f>IF('1. kolo - Děhylov'!$Q$30="","",VLOOKUP(B16,'1. kolo - Děhylov'!$B$30:$Q$59,16,FALSE))</f>
        <v>5</v>
      </c>
      <c r="E16" s="192">
        <f>IF('2. kolo - Strahovice'!$Q$32="","",VLOOKUP(B16,'2. kolo - Strahovice'!$B$32:$Q$63,16,FALSE))</f>
        <v>4</v>
      </c>
      <c r="F16" s="193">
        <f>IF('3. kolo - Hať'!$Q$32="","",VLOOKUP(B16,'3. kolo - Hať'!$B$32:$Q$59,16,FALSE))</f>
        <v>7</v>
      </c>
      <c r="G16" s="194">
        <f>IF('4. kolo - Závada'!$Q$27="","",VLOOKUP(B16,'4. kolo - Závada'!$B$27:$Q$56,16,FALSE))</f>
        <v>12</v>
      </c>
      <c r="H16" s="193">
        <f>IF('5. kolo - Dobroslavice'!$J$20="","",VLOOKUP(B16,'5. kolo - Dobroslavice'!$B$20:$J$36,9,FALSE))</f>
        <v>4</v>
      </c>
      <c r="I16" s="194">
        <f>IF('6. kolo - Darkovice'!$T$29="","",VLOOKUP(B16,'6. kolo - Darkovice'!$B$29:$T$60,19,FALSE))</f>
        <v>3</v>
      </c>
      <c r="J16" s="193">
        <f>IF('7. kolo - Bohuslavice'!$Q$33="","",VLOOKUP(B16,'7. kolo - Bohuslavice'!$B$33:$Q$62,16,FALSE))</f>
        <v>2</v>
      </c>
      <c r="K16" s="194">
        <v>5</v>
      </c>
      <c r="L16" s="193">
        <f>IF('8. kolo - Šilheřovice'!$Q$47="","",VLOOKUP(B16,'8. kolo - Šilheřovice'!$B$47:$Q$82,16,FALSE))</f>
      </c>
      <c r="M16" s="194">
        <f>IF('9. kolo - Dobroslavice'!$Q$31="","",VLOOKUP(B16,'9. kolo - Dobroslavice'!$B$31:$Q$58,16,FALSE))</f>
        <v>10</v>
      </c>
      <c r="N16" s="193">
        <f>IF('10. kolo - Bobrovníky'!$Q$47="","",VLOOKUP(B16,'10. kolo - Bobrovníky'!$B$47:$Q$82,16,FALSE))</f>
      </c>
      <c r="O16" s="195">
        <f>IF('11. kolo - Markvartovice'!$Q$47="","",VLOOKUP(B16,'11. kolo - Markvartovice'!$B$47:$Q$82,16,FALSE))</f>
      </c>
    </row>
    <row r="17" spans="1:15" s="5" customFormat="1" ht="21" customHeight="1">
      <c r="A17" s="189" t="s">
        <v>30</v>
      </c>
      <c r="B17" s="190" t="s">
        <v>54</v>
      </c>
      <c r="C17" s="131">
        <f>SUM(D17:N17)</f>
        <v>38</v>
      </c>
      <c r="D17" s="191">
        <f>IF('1. kolo - Děhylov'!$Q$30="","",VLOOKUP(B17,'1. kolo - Děhylov'!$B$30:$Q$59,16,FALSE))</f>
        <v>4</v>
      </c>
      <c r="E17" s="192">
        <f>IF('2. kolo - Strahovice'!$Q$32="","",VLOOKUP(B17,'2. kolo - Strahovice'!$B$32:$Q$63,16,FALSE))</f>
        <v>1</v>
      </c>
      <c r="F17" s="193">
        <f>IF('3. kolo - Hať'!$Q$32="","",VLOOKUP(B17,'3. kolo - Hať'!$B$32:$Q$59,16,FALSE))</f>
        <v>6</v>
      </c>
      <c r="G17" s="194">
        <f>IF('4. kolo - Závada'!$Q$27="","",VLOOKUP(B17,'4. kolo - Závada'!$B$27:$Q$56,16,FALSE))</f>
        <v>3</v>
      </c>
      <c r="H17" s="193">
        <f>IF('5. kolo - Dobroslavice'!$J$20="","",VLOOKUP(B17,'5. kolo - Dobroslavice'!$B$20:$J$36,9,FALSE))</f>
        <v>8</v>
      </c>
      <c r="I17" s="194">
        <f>IF('6. kolo - Darkovice'!$T$29="","",VLOOKUP(B17,'6. kolo - Darkovice'!$B$29:$T$60,19,FALSE))</f>
        <v>5</v>
      </c>
      <c r="J17" s="193">
        <f>IF('7. kolo - Bohuslavice'!$Q$33="","",VLOOKUP(B17,'7. kolo - Bohuslavice'!$B$33:$Q$62,16,FALSE))</f>
        <v>3</v>
      </c>
      <c r="K17" s="194">
        <v>5</v>
      </c>
      <c r="L17" s="193">
        <f>IF('8. kolo - Šilheřovice'!$Q$47="","",VLOOKUP(B17,'8. kolo - Šilheřovice'!$B$47:$Q$82,16,FALSE))</f>
      </c>
      <c r="M17" s="194">
        <f>IF('9. kolo - Dobroslavice'!$Q$31="","",VLOOKUP(B17,'9. kolo - Dobroslavice'!$B$31:$Q$58,16,FALSE))</f>
        <v>3</v>
      </c>
      <c r="N17" s="193">
        <f>IF('10. kolo - Bobrovníky'!$Q$47="","",VLOOKUP(B17,'10. kolo - Bobrovníky'!$B$47:$Q$82,16,FALSE))</f>
      </c>
      <c r="O17" s="195">
        <f>IF('11. kolo - Markvartovice'!$Q$47="","",VLOOKUP(B17,'11. kolo - Markvartovice'!$B$47:$Q$82,16,FALSE))</f>
      </c>
    </row>
    <row r="18" spans="1:15" s="5" customFormat="1" ht="21" customHeight="1">
      <c r="A18" s="189" t="s">
        <v>44</v>
      </c>
      <c r="B18" s="190" t="s">
        <v>98</v>
      </c>
      <c r="C18" s="131">
        <f>SUM(D18:N18)</f>
        <v>36</v>
      </c>
      <c r="D18" s="191">
        <f>IF('1. kolo - Děhylov'!$Q$30="","",VLOOKUP(B18,'1. kolo - Děhylov'!$B$30:$Q$59,16,FALSE))</f>
        <v>3</v>
      </c>
      <c r="E18" s="192">
        <f>IF('2. kolo - Strahovice'!$Q$32="","",VLOOKUP(B18,'2. kolo - Strahovice'!$B$32:$Q$63,16,FALSE))</f>
        <v>10</v>
      </c>
      <c r="F18" s="193">
        <v>0</v>
      </c>
      <c r="G18" s="194">
        <f>IF('4. kolo - Závada'!$Q$27="","",VLOOKUP(B18,'4. kolo - Závada'!$B$27:$Q$56,16,FALSE))</f>
        <v>9</v>
      </c>
      <c r="H18" s="193">
        <v>0</v>
      </c>
      <c r="I18" s="194">
        <v>0</v>
      </c>
      <c r="J18" s="193">
        <f>IF('7. kolo - Bohuslavice'!$Q$33="","",VLOOKUP(B18,'7. kolo - Bohuslavice'!$B$33:$Q$62,16,FALSE))</f>
        <v>4</v>
      </c>
      <c r="K18" s="194">
        <v>5</v>
      </c>
      <c r="L18" s="193">
        <f>IF('8. kolo - Šilheřovice'!$Q$47="","",VLOOKUP(B18,'8. kolo - Šilheřovice'!$B$47:$Q$82,16,FALSE))</f>
      </c>
      <c r="M18" s="194">
        <f>IF('9. kolo - Dobroslavice'!$Q$31="","",VLOOKUP(B18,'9. kolo - Dobroslavice'!$B$31:$Q$58,16,FALSE))</f>
        <v>5</v>
      </c>
      <c r="N18" s="193">
        <f>IF('10. kolo - Bobrovníky'!$Q$47="","",VLOOKUP(B18,'10. kolo - Bobrovníky'!$B$47:$Q$82,16,FALSE))</f>
      </c>
      <c r="O18" s="195">
        <f>IF('11. kolo - Markvartovice'!$Q$47="","",VLOOKUP(B18,'11. kolo - Markvartovice'!$B$47:$Q$82,16,FALSE))</f>
      </c>
    </row>
    <row r="19" spans="1:15" s="5" customFormat="1" ht="21" customHeight="1">
      <c r="A19" s="189" t="s">
        <v>53</v>
      </c>
      <c r="B19" s="190" t="s">
        <v>8</v>
      </c>
      <c r="C19" s="131">
        <f>SUM(D19:N19)</f>
        <v>23</v>
      </c>
      <c r="D19" s="191">
        <f>IF('1. kolo - Děhylov'!$Q$30="","",VLOOKUP(B19,'1. kolo - Děhylov'!$B$30:$Q$59,16,FALSE))</f>
        <v>2</v>
      </c>
      <c r="E19" s="192">
        <f>IF('2. kolo - Strahovice'!$Q$32="","",VLOOKUP(B19,'2. kolo - Strahovice'!$B$32:$Q$63,16,FALSE))</f>
        <v>2</v>
      </c>
      <c r="F19" s="193">
        <f>IF('3. kolo - Hať'!$Q$32="","",VLOOKUP(B19,'3. kolo - Hať'!$B$32:$Q$59,16,FALSE))</f>
        <v>3</v>
      </c>
      <c r="G19" s="194">
        <v>0</v>
      </c>
      <c r="H19" s="193">
        <f>IF('5. kolo - Dobroslavice'!$J$20="","",VLOOKUP(B19,'5. kolo - Dobroslavice'!$B$20:$J$36,9,FALSE))</f>
        <v>1</v>
      </c>
      <c r="I19" s="194">
        <f>IF('6. kolo - Darkovice'!$T$29="","",VLOOKUP(B19,'6. kolo - Darkovice'!$B$29:$T$60,19,FALSE))</f>
        <v>10</v>
      </c>
      <c r="J19" s="193">
        <v>0</v>
      </c>
      <c r="K19" s="194">
        <v>5</v>
      </c>
      <c r="L19" s="193">
        <f>IF('8. kolo - Šilheřovice'!$Q$47="","",VLOOKUP(B19,'8. kolo - Šilheřovice'!$B$47:$Q$82,16,FALSE))</f>
      </c>
      <c r="M19" s="194">
        <v>0</v>
      </c>
      <c r="N19" s="193">
        <f>IF('10. kolo - Bobrovníky'!$Q$47="","",VLOOKUP(B19,'10. kolo - Bobrovníky'!$B$47:$Q$82,16,FALSE))</f>
      </c>
      <c r="O19" s="195">
        <f>IF('11. kolo - Markvartovice'!$Q$47="","",VLOOKUP(B19,'11. kolo - Markvartovice'!$B$47:$Q$82,16,FALSE))</f>
      </c>
    </row>
    <row r="20" spans="1:15" ht="21" customHeight="1">
      <c r="A20" s="189" t="s">
        <v>60</v>
      </c>
      <c r="B20" s="190" t="s">
        <v>73</v>
      </c>
      <c r="C20" s="131">
        <f>SUM(D20:N20)</f>
        <v>19</v>
      </c>
      <c r="D20" s="191">
        <v>0</v>
      </c>
      <c r="E20" s="192">
        <v>0</v>
      </c>
      <c r="F20" s="193">
        <v>0</v>
      </c>
      <c r="G20" s="194">
        <v>0</v>
      </c>
      <c r="H20" s="193">
        <f>IF('5. kolo - Dobroslavice'!$J$20="","",VLOOKUP(B20,'5. kolo - Dobroslavice'!$B$20:$J$36,9,FALSE))</f>
        <v>6</v>
      </c>
      <c r="I20" s="194">
        <f>IF('6. kolo - Darkovice'!$T$29="","",VLOOKUP(B20,'6. kolo - Darkovice'!$B$29:$T$60,19,FALSE))</f>
        <v>4</v>
      </c>
      <c r="J20" s="193">
        <f>IF('7. kolo - Bohuslavice'!$Q$33="","",VLOOKUP(B20,'7. kolo - Bohuslavice'!$B$33:$Q$62,16,FALSE))</f>
        <v>9</v>
      </c>
      <c r="K20" s="194">
        <v>0</v>
      </c>
      <c r="L20" s="193">
        <f>IF('8. kolo - Šilheřovice'!$Q$47="","",VLOOKUP(B20,'8. kolo - Šilheřovice'!$B$47:$Q$82,16,FALSE))</f>
      </c>
      <c r="M20" s="194">
        <v>0</v>
      </c>
      <c r="N20" s="193">
        <f>IF('10. kolo - Bobrovníky'!$Q$47="","",VLOOKUP(B20,'10. kolo - Bobrovníky'!$B$47:$Q$82,16,FALSE))</f>
      </c>
      <c r="O20" s="195">
        <f>IF('11. kolo - Markvartovice'!$Q$47="","",VLOOKUP(B20,'11. kolo - Markvartovice'!$B$47:$Q$82,16,FALSE))</f>
      </c>
    </row>
    <row r="21" spans="1:15" ht="21" customHeight="1">
      <c r="A21" s="189" t="s">
        <v>61</v>
      </c>
      <c r="B21" s="190" t="s">
        <v>71</v>
      </c>
      <c r="C21" s="131">
        <f>SUM(D21:N21)</f>
        <v>12</v>
      </c>
      <c r="D21" s="191">
        <v>0</v>
      </c>
      <c r="E21" s="192">
        <f>IF('2. kolo - Strahovice'!$Q$32="","",VLOOKUP(B21,'2. kolo - Strahovice'!$B$32:$Q$63,16,FALSE))</f>
        <v>3</v>
      </c>
      <c r="F21" s="193">
        <f>IF('3. kolo - Hať'!$Q$32="","",VLOOKUP(B21,'3. kolo - Hať'!$B$32:$Q$59,16,FALSE))</f>
        <v>4</v>
      </c>
      <c r="G21" s="194">
        <f>IF('4. kolo - Závada'!$Q$27="","",VLOOKUP(B21,'4. kolo - Závada'!$B$27:$Q$56,16,FALSE))</f>
        <v>2</v>
      </c>
      <c r="H21" s="193">
        <f>IF('5. kolo - Dobroslavice'!$J$20="","",VLOOKUP(B21,'5. kolo - Dobroslavice'!$B$20:$J$36,9,FALSE))</f>
        <v>1</v>
      </c>
      <c r="I21" s="194">
        <f>IF('6. kolo - Darkovice'!$T$29="","",VLOOKUP(B21,'6. kolo - Darkovice'!$B$29:$T$60,19,FALSE))</f>
        <v>2</v>
      </c>
      <c r="J21" s="193">
        <v>0</v>
      </c>
      <c r="K21" s="194">
        <v>0</v>
      </c>
      <c r="L21" s="193">
        <f>IF('8. kolo - Šilheřovice'!$Q$47="","",VLOOKUP(B21,'8. kolo - Šilheřovice'!$B$47:$Q$82,16,FALSE))</f>
      </c>
      <c r="M21" s="194">
        <v>0</v>
      </c>
      <c r="N21" s="193">
        <f>IF('10. kolo - Bobrovníky'!$Q$47="","",VLOOKUP(B21,'10. kolo - Bobrovníky'!$B$47:$Q$82,16,FALSE))</f>
      </c>
      <c r="O21" s="195">
        <f>IF('11. kolo - Markvartovice'!$Q$47="","",VLOOKUP(B21,'11. kolo - Markvartovice'!$B$47:$Q$82,16,FALSE))</f>
      </c>
    </row>
    <row r="22" spans="1:15" ht="21" customHeight="1" thickBot="1">
      <c r="A22" s="196" t="s">
        <v>62</v>
      </c>
      <c r="B22" s="197" t="s">
        <v>9</v>
      </c>
      <c r="C22" s="132">
        <f>SUM(D22:N22)</f>
        <v>5</v>
      </c>
      <c r="D22" s="198">
        <v>0</v>
      </c>
      <c r="E22" s="199">
        <v>0</v>
      </c>
      <c r="F22" s="200">
        <v>0</v>
      </c>
      <c r="G22" s="201">
        <v>0</v>
      </c>
      <c r="H22" s="200">
        <v>0</v>
      </c>
      <c r="I22" s="201">
        <v>0</v>
      </c>
      <c r="J22" s="200">
        <v>0</v>
      </c>
      <c r="K22" s="201">
        <v>5</v>
      </c>
      <c r="L22" s="200">
        <f>IF('8. kolo - Šilheřovice'!$Q$47="","",VLOOKUP(B22,'8. kolo - Šilheřovice'!$B$47:$Q$82,16,FALSE))</f>
      </c>
      <c r="M22" s="201">
        <v>0</v>
      </c>
      <c r="N22" s="200">
        <f>IF('10. kolo - Bobrovníky'!$Q$47="","",VLOOKUP(B22,'10. kolo - Bobrovníky'!$B$47:$Q$82,16,FALSE))</f>
      </c>
      <c r="O22" s="202">
        <f>IF('11. kolo - Markvartovice'!$Q$47="","",VLOOKUP(B22,'11. kolo - Markvartovice'!$B$47:$Q$82,16,FALSE))</f>
      </c>
    </row>
    <row r="23" spans="1:14" ht="21" customHeight="1" thickTop="1">
      <c r="A23" s="174"/>
      <c r="B23" s="106"/>
      <c r="C23" s="175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</row>
    <row r="24" spans="2:14" ht="21" customHeight="1">
      <c r="B24" s="106"/>
      <c r="C24" s="134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</sheetData>
  <sheetProtection selectLockedCells="1" selectUnlockedCells="1"/>
  <mergeCells count="3">
    <mergeCell ref="A2:C2"/>
    <mergeCell ref="A3:A4"/>
    <mergeCell ref="A1:O1"/>
  </mergeCells>
  <printOptions horizontalCentered="1"/>
  <pageMargins left="0.31496062992125984" right="0.31496062992125984" top="0.7874015748031497" bottom="0.7874015748031497" header="0.5118110236220472" footer="0.31496062992125984"/>
  <pageSetup horizontalDpi="600" verticalDpi="600" orientation="landscape" paperSize="9" scale="66" r:id="rId1"/>
  <headerFooter alignWithMargins="0">
    <oddFooter>&amp;CHlučinská liga mládeže - 12. ročník 2023/2024&amp;RPro HLM zpracovad Durlák Jan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58"/>
  <sheetViews>
    <sheetView zoomScalePageLayoutView="0" workbookViewId="0" topLeftCell="A1">
      <selection activeCell="B45" sqref="B45:B46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2.28125" style="0" customWidth="1"/>
    <col min="6" max="6" width="6.00390625" style="27" hidden="1" customWidth="1"/>
    <col min="7" max="7" width="12.28125" style="0" customWidth="1"/>
    <col min="8" max="11" width="10.00390625" style="20" customWidth="1"/>
    <col min="12" max="12" width="11.7109375" style="20" customWidth="1"/>
    <col min="13" max="13" width="6.421875" style="81" hidden="1" customWidth="1"/>
    <col min="14" max="14" width="11.8515625" style="0" customWidth="1"/>
    <col min="15" max="16" width="11.574218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360" t="s">
        <v>85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2"/>
      <c r="Z1" s="44">
        <v>2</v>
      </c>
      <c r="AA1" s="44">
        <v>2</v>
      </c>
    </row>
    <row r="2" spans="1:17" s="44" customFormat="1" ht="22.5" customHeight="1" thickBot="1" thickTop="1">
      <c r="A2" s="353" t="s">
        <v>59</v>
      </c>
      <c r="B2" s="354"/>
      <c r="C2" s="355" t="s">
        <v>31</v>
      </c>
      <c r="D2" s="356"/>
      <c r="E2" s="356"/>
      <c r="F2" s="356"/>
      <c r="G2" s="45"/>
      <c r="H2" s="357" t="s">
        <v>68</v>
      </c>
      <c r="I2" s="357"/>
      <c r="J2" s="357"/>
      <c r="K2" s="357"/>
      <c r="L2" s="357"/>
      <c r="M2" s="357"/>
      <c r="N2" s="357"/>
      <c r="O2" s="371" t="s">
        <v>32</v>
      </c>
      <c r="P2" s="373" t="s">
        <v>69</v>
      </c>
      <c r="Q2" s="375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/>
      <c r="G3" s="77" t="s">
        <v>36</v>
      </c>
      <c r="H3" s="75"/>
      <c r="I3" s="78" t="s">
        <v>37</v>
      </c>
      <c r="J3" s="78" t="s">
        <v>38</v>
      </c>
      <c r="K3" s="78" t="s">
        <v>42</v>
      </c>
      <c r="L3" s="78" t="s">
        <v>35</v>
      </c>
      <c r="M3" s="80"/>
      <c r="N3" s="79" t="s">
        <v>36</v>
      </c>
      <c r="O3" s="372"/>
      <c r="P3" s="374"/>
      <c r="Q3" s="376"/>
    </row>
    <row r="4" spans="1:17" ht="16.5" customHeight="1" thickBot="1">
      <c r="A4" s="321" t="s">
        <v>16</v>
      </c>
      <c r="B4" s="340" t="s">
        <v>6</v>
      </c>
      <c r="C4" s="34" t="s">
        <v>57</v>
      </c>
      <c r="D4" s="64">
        <v>50.76</v>
      </c>
      <c r="E4" s="317">
        <f>IF(D4="","",MAX(D4,D5))</f>
        <v>50.76</v>
      </c>
      <c r="F4" s="315">
        <f>_xlfn.IFERROR(IF(E4="","",RANK(E4,$E$4:$E$27,1)),"")</f>
        <v>11</v>
      </c>
      <c r="G4" s="313">
        <f>_xlfn.IFERROR(IF(E4="","",IF(E4="N",(MAX($F$4:$F$27)+1),F4)),"")</f>
        <v>11</v>
      </c>
      <c r="H4" s="39" t="s">
        <v>55</v>
      </c>
      <c r="I4" s="30">
        <v>59.666</v>
      </c>
      <c r="J4" s="64"/>
      <c r="K4" s="21">
        <f>IF(I4="","",MAX(I4,J4))</f>
        <v>59.666</v>
      </c>
      <c r="L4" s="365">
        <f>IF(K4="","",MIN(K5,K4))</f>
        <v>59.666</v>
      </c>
      <c r="M4" s="311">
        <f>_xlfn.IFERROR(IF(L4="","",RANK(L4,$L$4:$L$27,1)),"")</f>
        <v>2</v>
      </c>
      <c r="N4" s="384">
        <f>_xlfn.IFERROR(IF(L4="","",IF(L4="N",(MAX($M$4:$M$27)+1),M4)),"")</f>
        <v>2</v>
      </c>
      <c r="O4" s="386">
        <f>IF(N4="","",SUM(N4,G4))</f>
        <v>13</v>
      </c>
      <c r="P4" s="363">
        <v>7</v>
      </c>
      <c r="Q4" s="333">
        <f>IF(P4="","",VLOOKUP(P4,'Bodové hodnocení'!$A$1:$B$36,2,FALSE))</f>
        <v>10</v>
      </c>
    </row>
    <row r="5" spans="1:17" ht="16.5" customHeight="1" thickBot="1">
      <c r="A5" s="322"/>
      <c r="B5" s="348"/>
      <c r="C5" s="36" t="s">
        <v>58</v>
      </c>
      <c r="D5" s="71">
        <v>45.83</v>
      </c>
      <c r="E5" s="318"/>
      <c r="F5" s="316"/>
      <c r="G5" s="314"/>
      <c r="H5" s="41" t="s">
        <v>56</v>
      </c>
      <c r="I5" s="31" t="s">
        <v>93</v>
      </c>
      <c r="J5" s="66"/>
      <c r="K5" s="486" t="s">
        <v>93</v>
      </c>
      <c r="L5" s="367"/>
      <c r="M5" s="312"/>
      <c r="N5" s="385"/>
      <c r="O5" s="386"/>
      <c r="P5" s="364"/>
      <c r="Q5" s="391"/>
    </row>
    <row r="6" spans="1:17" ht="15.75" customHeight="1" thickBot="1">
      <c r="A6" s="338" t="s">
        <v>18</v>
      </c>
      <c r="B6" s="392" t="s">
        <v>94</v>
      </c>
      <c r="C6" s="34" t="s">
        <v>57</v>
      </c>
      <c r="D6" s="64">
        <v>28.95</v>
      </c>
      <c r="E6" s="317">
        <f>IF(D6="","",MAX(D6,D7))</f>
        <v>28.95</v>
      </c>
      <c r="F6" s="315">
        <f>_xlfn.IFERROR(IF(E6="","",RANK(E6,$E$4:$E$27,1)),"")</f>
        <v>2</v>
      </c>
      <c r="G6" s="313">
        <f>_xlfn.IFERROR(IF(E6="","",IF(E6="N",(MAX($F$4:$F$27)+1),F6)),"")</f>
        <v>2</v>
      </c>
      <c r="H6" s="39" t="s">
        <v>55</v>
      </c>
      <c r="I6" s="30">
        <v>57.937</v>
      </c>
      <c r="J6" s="64"/>
      <c r="K6" s="21">
        <f>IF(I6="","",MAX(I6,J6))</f>
        <v>57.937</v>
      </c>
      <c r="L6" s="366">
        <f>IF(K6="","",MIN(K7,K6))</f>
        <v>57.937</v>
      </c>
      <c r="M6" s="311">
        <f>_xlfn.IFERROR(IF(L6="","",RANK(L6,$L$4:$L$27,1)),"")</f>
        <v>1</v>
      </c>
      <c r="N6" s="384">
        <f>_xlfn.IFERROR(IF(L6="","",IF(L6="N",(MAX($M$4:$M$27)+1),M6)),"")</f>
        <v>1</v>
      </c>
      <c r="O6" s="386">
        <f>IF(N6="","",SUM(N6,G6))</f>
        <v>3</v>
      </c>
      <c r="P6" s="363">
        <f>IF(O6="","",RANK(O6,$O$4:$O$27,1))</f>
        <v>1</v>
      </c>
      <c r="Q6" s="337">
        <f>IF(P6="","",VLOOKUP(P6,'Bodové hodnocení'!$A$1:$B$36,2,FALSE))</f>
        <v>16</v>
      </c>
    </row>
    <row r="7" spans="1:25" ht="15.75" customHeight="1" thickBot="1">
      <c r="A7" s="338"/>
      <c r="B7" s="392"/>
      <c r="C7" s="36" t="s">
        <v>58</v>
      </c>
      <c r="D7" s="71">
        <v>23.04</v>
      </c>
      <c r="E7" s="318"/>
      <c r="F7" s="316"/>
      <c r="G7" s="314"/>
      <c r="H7" s="41" t="s">
        <v>56</v>
      </c>
      <c r="I7" s="31">
        <v>73.091</v>
      </c>
      <c r="J7" s="66"/>
      <c r="K7" s="23">
        <f aca="true" t="shared" si="0" ref="K7:K27">IF(I7="","",MAX(I7,J7))</f>
        <v>73.091</v>
      </c>
      <c r="L7" s="366"/>
      <c r="M7" s="312"/>
      <c r="N7" s="385"/>
      <c r="O7" s="386"/>
      <c r="P7" s="364"/>
      <c r="Q7" s="337"/>
      <c r="Y7" s="28"/>
    </row>
    <row r="8" spans="1:25" ht="15.75" customHeight="1" thickBot="1">
      <c r="A8" s="321" t="s">
        <v>19</v>
      </c>
      <c r="B8" s="319" t="s">
        <v>75</v>
      </c>
      <c r="C8" s="34" t="s">
        <v>57</v>
      </c>
      <c r="D8" s="64">
        <v>33.59</v>
      </c>
      <c r="E8" s="317">
        <f>IF(D8="","",MAX(D8,D9))</f>
        <v>33.59</v>
      </c>
      <c r="F8" s="315">
        <f>_xlfn.IFERROR(IF(E8="","",RANK(E8,$E$4:$E$27,1)),"")</f>
        <v>5</v>
      </c>
      <c r="G8" s="313">
        <f>_xlfn.IFERROR(IF(E8="","",IF(E8="N",(MAX($F$4:$F$27)+1),F8)),"")</f>
        <v>5</v>
      </c>
      <c r="H8" s="39" t="s">
        <v>55</v>
      </c>
      <c r="I8" s="30">
        <v>78.432</v>
      </c>
      <c r="J8" s="64"/>
      <c r="K8" s="21">
        <f t="shared" si="0"/>
        <v>78.432</v>
      </c>
      <c r="L8" s="365">
        <f>IF(K8="","",MIN(K9,K8))</f>
        <v>67.107</v>
      </c>
      <c r="M8" s="311">
        <f>_xlfn.IFERROR(IF(L8="","",RANK(L8,$L$4:$L$27,1)),"")</f>
        <v>8</v>
      </c>
      <c r="N8" s="384">
        <f>_xlfn.IFERROR(IF(L8="","",IF(L8="N",(MAX($M$4:$M$27)+1),M8)),"")</f>
        <v>8</v>
      </c>
      <c r="O8" s="386">
        <f>IF(N8="","",SUM(N8,G8))</f>
        <v>13</v>
      </c>
      <c r="P8" s="363">
        <f>IF(O8="","",RANK(O8,$O$4:$O$27,1))</f>
        <v>5</v>
      </c>
      <c r="Q8" s="333">
        <f>IF(P8="","",VLOOKUP(P8,'Bodové hodnocení'!$A$1:$B$36,2,FALSE))</f>
        <v>12</v>
      </c>
      <c r="Y8" s="28"/>
    </row>
    <row r="9" spans="1:25" ht="15.75" customHeight="1" thickBot="1">
      <c r="A9" s="322"/>
      <c r="B9" s="320"/>
      <c r="C9" s="36" t="s">
        <v>58</v>
      </c>
      <c r="D9" s="71">
        <v>27.68</v>
      </c>
      <c r="E9" s="318"/>
      <c r="F9" s="316"/>
      <c r="G9" s="314"/>
      <c r="H9" s="41" t="s">
        <v>56</v>
      </c>
      <c r="I9" s="31">
        <v>67.107</v>
      </c>
      <c r="J9" s="66"/>
      <c r="K9" s="23">
        <f t="shared" si="0"/>
        <v>67.107</v>
      </c>
      <c r="L9" s="366"/>
      <c r="M9" s="312"/>
      <c r="N9" s="385"/>
      <c r="O9" s="386"/>
      <c r="P9" s="364"/>
      <c r="Q9" s="391"/>
      <c r="Y9" s="28"/>
    </row>
    <row r="10" spans="1:25" ht="15.75" customHeight="1" thickBot="1">
      <c r="A10" s="321" t="s">
        <v>20</v>
      </c>
      <c r="B10" s="319" t="s">
        <v>95</v>
      </c>
      <c r="C10" s="37" t="s">
        <v>57</v>
      </c>
      <c r="D10" s="64">
        <v>27.6</v>
      </c>
      <c r="E10" s="317">
        <f>IF(D10="","",MAX(D10,D11))</f>
        <v>27.71</v>
      </c>
      <c r="F10" s="315">
        <f>_xlfn.IFERROR(IF(E10="","",RANK(E10,$E$4:$E$27,1)),"")</f>
        <v>1</v>
      </c>
      <c r="G10" s="313">
        <f>_xlfn.IFERROR(IF(E10="","",IF(E10="N",(MAX($F$4:$F$27)+1),F10)),"")</f>
        <v>1</v>
      </c>
      <c r="H10" s="42" t="s">
        <v>55</v>
      </c>
      <c r="I10" s="30">
        <v>64.048</v>
      </c>
      <c r="J10" s="29"/>
      <c r="K10" s="21">
        <f t="shared" si="0"/>
        <v>64.048</v>
      </c>
      <c r="L10" s="365">
        <f>IF(K10="","",MIN(K11,K10))</f>
        <v>64.048</v>
      </c>
      <c r="M10" s="311">
        <f>_xlfn.IFERROR(IF(L10="","",RANK(L10,$L$4:$L$27,1)),"")</f>
        <v>5</v>
      </c>
      <c r="N10" s="384">
        <f>_xlfn.IFERROR(IF(L10="","",IF(L10="N",(MAX($M$4:$M$27)+1),M10)),"")</f>
        <v>5</v>
      </c>
      <c r="O10" s="390">
        <f>IF(N10="","",SUM(N10,G10))</f>
        <v>6</v>
      </c>
      <c r="P10" s="363">
        <f>IF(O10="","",RANK(O10,$O$4:$O$27,1))</f>
        <v>2</v>
      </c>
      <c r="Q10" s="337">
        <f>IF(P10="","",VLOOKUP(P10,'Bodové hodnocení'!$A$1:$B$36,2,FALSE))</f>
        <v>15</v>
      </c>
      <c r="Y10" s="28"/>
    </row>
    <row r="11" spans="1:25" ht="15.75" customHeight="1" thickBot="1">
      <c r="A11" s="322"/>
      <c r="B11" s="320"/>
      <c r="C11" s="36" t="s">
        <v>58</v>
      </c>
      <c r="D11" s="71">
        <v>27.71</v>
      </c>
      <c r="E11" s="318"/>
      <c r="F11" s="316"/>
      <c r="G11" s="314"/>
      <c r="H11" s="41" t="s">
        <v>56</v>
      </c>
      <c r="I11" s="31">
        <v>82.048</v>
      </c>
      <c r="J11" s="66"/>
      <c r="K11" s="23">
        <f t="shared" si="0"/>
        <v>82.048</v>
      </c>
      <c r="L11" s="366"/>
      <c r="M11" s="312"/>
      <c r="N11" s="385"/>
      <c r="O11" s="386"/>
      <c r="P11" s="364"/>
      <c r="Q11" s="337"/>
      <c r="Y11" s="28"/>
    </row>
    <row r="12" spans="1:25" ht="15.75" customHeight="1" thickBot="1">
      <c r="A12" s="321" t="s">
        <v>21</v>
      </c>
      <c r="B12" s="319" t="s">
        <v>64</v>
      </c>
      <c r="C12" s="37" t="s">
        <v>57</v>
      </c>
      <c r="D12" s="64">
        <v>26.86</v>
      </c>
      <c r="E12" s="317">
        <f>IF(D12="","",MAX(D12,D13))</f>
        <v>32.79</v>
      </c>
      <c r="F12" s="315">
        <f>_xlfn.IFERROR(IF(E12="","",RANK(E12,$E$4:$E$27,1)),"")</f>
        <v>4</v>
      </c>
      <c r="G12" s="313">
        <f>_xlfn.IFERROR(IF(E12="","",IF(E12="N",(MAX($F$4:$F$27)+1),F12)),"")</f>
        <v>4</v>
      </c>
      <c r="H12" s="42" t="s">
        <v>55</v>
      </c>
      <c r="I12" s="30">
        <v>61.204</v>
      </c>
      <c r="J12" s="29"/>
      <c r="K12" s="21">
        <f t="shared" si="0"/>
        <v>61.204</v>
      </c>
      <c r="L12" s="365">
        <f>IF(K12="","",MIN(K13,K12))</f>
        <v>61.204</v>
      </c>
      <c r="M12" s="311">
        <f>_xlfn.IFERROR(IF(L12="","",RANK(L12,$L$4:$L$27,1)),"")</f>
        <v>3</v>
      </c>
      <c r="N12" s="384">
        <f>_xlfn.IFERROR(IF(L12="","",IF(L12="N",(MAX($M$4:$M$27)+1),M12)),"")</f>
        <v>3</v>
      </c>
      <c r="O12" s="386">
        <f>IF(N12="","",SUM(N12,G12))</f>
        <v>7</v>
      </c>
      <c r="P12" s="363">
        <f>IF(O12="","",RANK(O12,$O$4:$O$27,1))</f>
        <v>3</v>
      </c>
      <c r="Q12" s="333">
        <f>IF(P12="","",VLOOKUP(P12,'Bodové hodnocení'!$A$1:$B$36,2,FALSE))</f>
        <v>14</v>
      </c>
      <c r="Y12" s="28"/>
    </row>
    <row r="13" spans="1:25" ht="15.75" customHeight="1" thickBot="1">
      <c r="A13" s="322"/>
      <c r="B13" s="320"/>
      <c r="C13" s="35" t="s">
        <v>58</v>
      </c>
      <c r="D13" s="71">
        <v>32.79</v>
      </c>
      <c r="E13" s="318"/>
      <c r="F13" s="316"/>
      <c r="G13" s="314"/>
      <c r="H13" s="40" t="s">
        <v>56</v>
      </c>
      <c r="I13" s="31">
        <v>64.685</v>
      </c>
      <c r="J13" s="62"/>
      <c r="K13" s="23">
        <f t="shared" si="0"/>
        <v>64.685</v>
      </c>
      <c r="L13" s="366"/>
      <c r="M13" s="312"/>
      <c r="N13" s="385"/>
      <c r="O13" s="386"/>
      <c r="P13" s="364"/>
      <c r="Q13" s="337"/>
      <c r="Y13" s="28"/>
    </row>
    <row r="14" spans="1:25" ht="15.75" customHeight="1" thickBot="1">
      <c r="A14" s="321" t="s">
        <v>22</v>
      </c>
      <c r="B14" s="319" t="s">
        <v>12</v>
      </c>
      <c r="C14" s="34" t="s">
        <v>57</v>
      </c>
      <c r="D14" s="64">
        <v>44.77</v>
      </c>
      <c r="E14" s="317">
        <f>IF(D14="","",MAX(D14,D15))</f>
        <v>46.86</v>
      </c>
      <c r="F14" s="315">
        <f>_xlfn.IFERROR(IF(E14="","",RANK(E14,$E$4:$E$27,1)),"")</f>
        <v>10</v>
      </c>
      <c r="G14" s="313">
        <f>_xlfn.IFERROR(IF(E14="","",IF(E14="N",(MAX($F$4:$F$27)+1),F14)),"")</f>
        <v>10</v>
      </c>
      <c r="H14" s="39" t="s">
        <v>55</v>
      </c>
      <c r="I14" s="30">
        <v>66.559</v>
      </c>
      <c r="J14" s="64"/>
      <c r="K14" s="21">
        <f t="shared" si="0"/>
        <v>66.559</v>
      </c>
      <c r="L14" s="365">
        <f>IF(K14="","",MIN(K15,K14))</f>
        <v>66.559</v>
      </c>
      <c r="M14" s="311">
        <f>_xlfn.IFERROR(IF(L14="","",RANK(L14,$L$4:$L$27,1)),"")</f>
        <v>7</v>
      </c>
      <c r="N14" s="384">
        <f>_xlfn.IFERROR(IF(L14="","",IF(L14="N",(MAX($M$4:$M$27)+1),M14)),"")</f>
        <v>7</v>
      </c>
      <c r="O14" s="386">
        <f>IF(N14="","",SUM(N14,G14))</f>
        <v>17</v>
      </c>
      <c r="P14" s="363">
        <f>IF(O14="","",RANK(O14,$O$4:$O$27,1))</f>
        <v>9</v>
      </c>
      <c r="Q14" s="333">
        <f>IF(P14="","",VLOOKUP(P14,'Bodové hodnocení'!$A$1:$B$36,2,FALSE))</f>
        <v>8</v>
      </c>
      <c r="Y14" s="28"/>
    </row>
    <row r="15" spans="1:25" ht="15.75" customHeight="1" thickBot="1">
      <c r="A15" s="322"/>
      <c r="B15" s="320"/>
      <c r="C15" s="36" t="s">
        <v>58</v>
      </c>
      <c r="D15" s="71">
        <v>46.86</v>
      </c>
      <c r="E15" s="318"/>
      <c r="F15" s="316"/>
      <c r="G15" s="314"/>
      <c r="H15" s="41" t="s">
        <v>56</v>
      </c>
      <c r="I15" s="31">
        <v>73.936</v>
      </c>
      <c r="J15" s="66"/>
      <c r="K15" s="23">
        <f t="shared" si="0"/>
        <v>73.936</v>
      </c>
      <c r="L15" s="366"/>
      <c r="M15" s="312"/>
      <c r="N15" s="385"/>
      <c r="O15" s="386"/>
      <c r="P15" s="364"/>
      <c r="Q15" s="337"/>
      <c r="Y15" s="28"/>
    </row>
    <row r="16" spans="1:25" ht="15.75" customHeight="1" thickBot="1">
      <c r="A16" s="321" t="s">
        <v>23</v>
      </c>
      <c r="B16" s="319" t="s">
        <v>65</v>
      </c>
      <c r="C16" s="37" t="s">
        <v>57</v>
      </c>
      <c r="D16" s="64">
        <v>37.7</v>
      </c>
      <c r="E16" s="317">
        <f>IF(D16="","",MAX(D16,D17))</f>
        <v>37.7</v>
      </c>
      <c r="F16" s="315">
        <f>_xlfn.IFERROR(IF(E16="","",RANK(E16,$E$4:$E$27,1)),"")</f>
        <v>7</v>
      </c>
      <c r="G16" s="313">
        <f>_xlfn.IFERROR(IF(E16="","",IF(E16="N",(MAX($F$4:$F$27)+1),F16)),"")</f>
        <v>7</v>
      </c>
      <c r="H16" s="42" t="s">
        <v>55</v>
      </c>
      <c r="I16" s="30">
        <v>61.309</v>
      </c>
      <c r="J16" s="29"/>
      <c r="K16" s="21">
        <f t="shared" si="0"/>
        <v>61.309</v>
      </c>
      <c r="L16" s="365">
        <f>IF(K16="","",MIN(K17,K16))</f>
        <v>61.309</v>
      </c>
      <c r="M16" s="311">
        <f>_xlfn.IFERROR(IF(L16="","",RANK(L16,$L$4:$L$27,1)),"")</f>
        <v>4</v>
      </c>
      <c r="N16" s="384">
        <f>_xlfn.IFERROR(IF(L16="","",IF(L16="N",(MAX($M$4:$M$27)+1),M16)),"")</f>
        <v>4</v>
      </c>
      <c r="O16" s="386">
        <f>IF(N16="","",SUM(N16,G16))</f>
        <v>11</v>
      </c>
      <c r="P16" s="363">
        <f>IF(O16="","",RANK(O16,$O$4:$O$27,1))</f>
        <v>4</v>
      </c>
      <c r="Q16" s="333">
        <f>IF(P16="","",VLOOKUP(P16,'Bodové hodnocení'!$A$1:$B$36,2,FALSE))</f>
        <v>13</v>
      </c>
      <c r="Y16" s="28"/>
    </row>
    <row r="17" spans="1:25" ht="15.75" customHeight="1" thickBot="1">
      <c r="A17" s="322"/>
      <c r="B17" s="320"/>
      <c r="C17" s="35" t="s">
        <v>58</v>
      </c>
      <c r="D17" s="71">
        <v>31.01</v>
      </c>
      <c r="E17" s="318"/>
      <c r="F17" s="316"/>
      <c r="G17" s="314"/>
      <c r="H17" s="40" t="s">
        <v>56</v>
      </c>
      <c r="I17" s="31">
        <v>68.542</v>
      </c>
      <c r="J17" s="62"/>
      <c r="K17" s="23">
        <f t="shared" si="0"/>
        <v>68.542</v>
      </c>
      <c r="L17" s="366"/>
      <c r="M17" s="312"/>
      <c r="N17" s="385"/>
      <c r="O17" s="386"/>
      <c r="P17" s="364"/>
      <c r="Q17" s="337"/>
      <c r="Y17" s="28"/>
    </row>
    <row r="18" spans="1:25" ht="15.75" customHeight="1" thickBot="1">
      <c r="A18" s="321" t="s">
        <v>25</v>
      </c>
      <c r="B18" s="319" t="s">
        <v>4</v>
      </c>
      <c r="C18" s="34" t="s">
        <v>57</v>
      </c>
      <c r="D18" s="64">
        <v>28.66</v>
      </c>
      <c r="E18" s="317">
        <f>IF(D18="","",MAX(D18,D19))</f>
        <v>37.89</v>
      </c>
      <c r="F18" s="315">
        <f>_xlfn.IFERROR(IF(E18="","",RANK(E18,$E$4:$E$27,1)),"")</f>
        <v>8</v>
      </c>
      <c r="G18" s="313">
        <f>_xlfn.IFERROR(IF(E18="","",IF(E18="N",(MAX($F$4:$F$27)+1),F18)),"")</f>
        <v>8</v>
      </c>
      <c r="H18" s="39" t="s">
        <v>55</v>
      </c>
      <c r="I18" s="30">
        <v>65.46</v>
      </c>
      <c r="J18" s="64"/>
      <c r="K18" s="21">
        <f t="shared" si="0"/>
        <v>65.46</v>
      </c>
      <c r="L18" s="365">
        <f>IF(K18="","",MIN(K19,K18))</f>
        <v>65.46</v>
      </c>
      <c r="M18" s="311">
        <f>_xlfn.IFERROR(IF(L18="","",RANK(L18,$L$4:$L$27,1)),"")</f>
        <v>6</v>
      </c>
      <c r="N18" s="384">
        <f>_xlfn.IFERROR(IF(L18="","",IF(L18="N",(MAX($M$4:$M$27)+1),M18)),"")</f>
        <v>6</v>
      </c>
      <c r="O18" s="386">
        <f>IF(N18="","",SUM(N18,G18))</f>
        <v>14</v>
      </c>
      <c r="P18" s="363">
        <f>IF(O18="","",RANK(O18,$O$4:$O$27,1))</f>
        <v>8</v>
      </c>
      <c r="Q18" s="333">
        <f>IF(P18="","",VLOOKUP(P18,'Bodové hodnocení'!$A$1:$B$36,2,FALSE))</f>
        <v>9</v>
      </c>
      <c r="Y18" s="28"/>
    </row>
    <row r="19" spans="1:25" ht="15.75" customHeight="1" thickBot="1">
      <c r="A19" s="322"/>
      <c r="B19" s="320"/>
      <c r="C19" s="36" t="s">
        <v>58</v>
      </c>
      <c r="D19" s="71">
        <v>37.89</v>
      </c>
      <c r="E19" s="318"/>
      <c r="F19" s="316"/>
      <c r="G19" s="314"/>
      <c r="H19" s="41" t="s">
        <v>56</v>
      </c>
      <c r="I19" s="31">
        <v>84.46</v>
      </c>
      <c r="J19" s="66"/>
      <c r="K19" s="23">
        <f t="shared" si="0"/>
        <v>84.46</v>
      </c>
      <c r="L19" s="366"/>
      <c r="M19" s="312"/>
      <c r="N19" s="385"/>
      <c r="O19" s="386"/>
      <c r="P19" s="364"/>
      <c r="Q19" s="337"/>
      <c r="Y19" s="28"/>
    </row>
    <row r="20" spans="1:25" ht="15.75" customHeight="1" thickBot="1">
      <c r="A20" s="321" t="s">
        <v>26</v>
      </c>
      <c r="B20" s="319" t="s">
        <v>5</v>
      </c>
      <c r="C20" s="37" t="s">
        <v>57</v>
      </c>
      <c r="D20" s="64">
        <v>37.66</v>
      </c>
      <c r="E20" s="317">
        <f>IF(D20="","",MAX(D20,D21))</f>
        <v>38.61</v>
      </c>
      <c r="F20" s="315">
        <f>_xlfn.IFERROR(IF(E20="","",RANK(E20,$E$4:$E$27,1)),"")</f>
        <v>9</v>
      </c>
      <c r="G20" s="313">
        <f>_xlfn.IFERROR(IF(E20="","",IF(E20="N",(MAX($F$4:$F$27)+1),F20)),"")</f>
        <v>9</v>
      </c>
      <c r="H20" s="42" t="s">
        <v>55</v>
      </c>
      <c r="I20" s="30">
        <v>80.175</v>
      </c>
      <c r="J20" s="29"/>
      <c r="K20" s="21">
        <f t="shared" si="0"/>
        <v>80.175</v>
      </c>
      <c r="L20" s="365">
        <f>IF(K20="","",MIN(K21,K20))</f>
        <v>80.175</v>
      </c>
      <c r="M20" s="311">
        <f>_xlfn.IFERROR(IF(L20="","",RANK(L20,$L$4:$L$27,1)),"")</f>
        <v>11</v>
      </c>
      <c r="N20" s="384">
        <f>_xlfn.IFERROR(IF(L20="","",IF(L20="N",(MAX($M$4:$M$27)+1),M20)),"")</f>
        <v>11</v>
      </c>
      <c r="O20" s="390">
        <f>IF(N20="","",SUM(N20,G20))</f>
        <v>20</v>
      </c>
      <c r="P20" s="363">
        <f>IF(O20="","",RANK(O20,$O$4:$O$27,1))</f>
        <v>11</v>
      </c>
      <c r="Q20" s="333">
        <f>IF(P20="","",VLOOKUP(P20,'Bodové hodnocení'!$A$1:$B$36,2,FALSE))</f>
        <v>6</v>
      </c>
      <c r="Y20" s="28"/>
    </row>
    <row r="21" spans="1:25" ht="15.75" customHeight="1" thickBot="1">
      <c r="A21" s="322"/>
      <c r="B21" s="320"/>
      <c r="C21" s="36" t="s">
        <v>58</v>
      </c>
      <c r="D21" s="71">
        <v>38.61</v>
      </c>
      <c r="E21" s="318"/>
      <c r="F21" s="316"/>
      <c r="G21" s="314"/>
      <c r="H21" s="41" t="s">
        <v>56</v>
      </c>
      <c r="I21" s="31">
        <v>86.841</v>
      </c>
      <c r="J21" s="66"/>
      <c r="K21" s="23">
        <f t="shared" si="0"/>
        <v>86.841</v>
      </c>
      <c r="L21" s="366"/>
      <c r="M21" s="312"/>
      <c r="N21" s="385"/>
      <c r="O21" s="386"/>
      <c r="P21" s="364"/>
      <c r="Q21" s="337"/>
      <c r="Y21" s="28"/>
    </row>
    <row r="22" spans="1:25" ht="15.75" customHeight="1" thickBot="1">
      <c r="A22" s="321" t="s">
        <v>27</v>
      </c>
      <c r="B22" s="319" t="s">
        <v>14</v>
      </c>
      <c r="C22" s="37" t="s">
        <v>57</v>
      </c>
      <c r="D22" s="64">
        <v>26.71</v>
      </c>
      <c r="E22" s="317">
        <f>IF(D22="","",MAX(D22,D23))</f>
        <v>30.99</v>
      </c>
      <c r="F22" s="315">
        <f>_xlfn.IFERROR(IF(E22="","",RANK(E22,$E$4:$E$27,1)),"")</f>
        <v>3</v>
      </c>
      <c r="G22" s="313">
        <f>_xlfn.IFERROR(IF(E22="","",IF(E22="N",(MAX($F$4:$F$27)+1),F22)),"")</f>
        <v>3</v>
      </c>
      <c r="H22" s="42" t="s">
        <v>55</v>
      </c>
      <c r="I22" s="30">
        <v>74.9</v>
      </c>
      <c r="J22" s="29"/>
      <c r="K22" s="21">
        <f t="shared" si="0"/>
        <v>74.9</v>
      </c>
      <c r="L22" s="365">
        <f>IF(K22="","",MIN(K23,K22))</f>
        <v>74.9</v>
      </c>
      <c r="M22" s="311">
        <f>_xlfn.IFERROR(IF(L22="","",RANK(L22,$L$4:$L$27,1)),"")</f>
        <v>10</v>
      </c>
      <c r="N22" s="384">
        <f>_xlfn.IFERROR(IF(L22="","",IF(L22="N",(MAX($M$4:$M$27)+1),M22)),"")</f>
        <v>10</v>
      </c>
      <c r="O22" s="386">
        <f>IF(N22="","",SUM(N22,G22))</f>
        <v>13</v>
      </c>
      <c r="P22" s="363">
        <v>6</v>
      </c>
      <c r="Q22" s="333">
        <f>IF(P22="","",VLOOKUP(P22,'Bodové hodnocení'!$A$1:$B$36,2,FALSE))</f>
        <v>11</v>
      </c>
      <c r="Y22" s="28"/>
    </row>
    <row r="23" spans="1:25" ht="15.75" customHeight="1" thickBot="1">
      <c r="A23" s="322"/>
      <c r="B23" s="320"/>
      <c r="C23" s="35" t="s">
        <v>58</v>
      </c>
      <c r="D23" s="71">
        <v>30.99</v>
      </c>
      <c r="E23" s="318"/>
      <c r="F23" s="316"/>
      <c r="G23" s="314"/>
      <c r="H23" s="40" t="s">
        <v>56</v>
      </c>
      <c r="I23" s="31">
        <v>87.005</v>
      </c>
      <c r="J23" s="62"/>
      <c r="K23" s="23">
        <f t="shared" si="0"/>
        <v>87.005</v>
      </c>
      <c r="L23" s="366"/>
      <c r="M23" s="312"/>
      <c r="N23" s="385"/>
      <c r="O23" s="386"/>
      <c r="P23" s="364"/>
      <c r="Q23" s="337"/>
      <c r="Y23" s="28"/>
    </row>
    <row r="24" spans="1:25" ht="15.75" customHeight="1" thickBot="1">
      <c r="A24" s="321" t="s">
        <v>28</v>
      </c>
      <c r="B24" s="319" t="s">
        <v>10</v>
      </c>
      <c r="C24" s="34" t="s">
        <v>57</v>
      </c>
      <c r="D24" s="64">
        <v>34.05</v>
      </c>
      <c r="E24" s="317">
        <f>IF(D24="","",MAX(D24,D25))</f>
        <v>34.44</v>
      </c>
      <c r="F24" s="315">
        <f>_xlfn.IFERROR(IF(E24="","",RANK(E24,$E$4:$E$27,1)),"")</f>
        <v>6</v>
      </c>
      <c r="G24" s="313">
        <f>_xlfn.IFERROR(IF(E24="","",IF(E24="N",(MAX($F$4:$F$27)+1),F24)),"")</f>
        <v>6</v>
      </c>
      <c r="H24" s="39" t="s">
        <v>55</v>
      </c>
      <c r="I24" s="30">
        <v>91.369</v>
      </c>
      <c r="J24" s="64"/>
      <c r="K24" s="21">
        <f t="shared" si="0"/>
        <v>91.369</v>
      </c>
      <c r="L24" s="365">
        <f>IF(K24="","",MIN(K25,K24))</f>
        <v>91.369</v>
      </c>
      <c r="M24" s="311">
        <f>_xlfn.IFERROR(IF(L24="","",RANK(L24,$L$4:$L$27,1)),"")</f>
        <v>12</v>
      </c>
      <c r="N24" s="384">
        <f>_xlfn.IFERROR(IF(L24="","",IF(L24="N",(MAX($M$4:$M$27)+1),M24)),"")</f>
        <v>12</v>
      </c>
      <c r="O24" s="386">
        <f>IF(N24="","",SUM(N24,G24))</f>
        <v>18</v>
      </c>
      <c r="P24" s="363">
        <f>IF(O24="","",RANK(O24,$O$4:$O$27,1))</f>
        <v>10</v>
      </c>
      <c r="Q24" s="333">
        <f>IF(P24="","",VLOOKUP(P24,'Bodové hodnocení'!$A$1:$B$36,2,FALSE))</f>
        <v>7</v>
      </c>
      <c r="Y24" s="28"/>
    </row>
    <row r="25" spans="1:25" ht="15.75" customHeight="1" thickBot="1">
      <c r="A25" s="322"/>
      <c r="B25" s="320"/>
      <c r="C25" s="36" t="s">
        <v>58</v>
      </c>
      <c r="D25" s="71">
        <v>34.44</v>
      </c>
      <c r="E25" s="318"/>
      <c r="F25" s="316"/>
      <c r="G25" s="314"/>
      <c r="H25" s="41" t="s">
        <v>56</v>
      </c>
      <c r="I25" s="31"/>
      <c r="J25" s="66"/>
      <c r="K25" s="23">
        <f t="shared" si="0"/>
      </c>
      <c r="L25" s="366"/>
      <c r="M25" s="312"/>
      <c r="N25" s="385"/>
      <c r="O25" s="386"/>
      <c r="P25" s="364"/>
      <c r="Q25" s="337"/>
      <c r="Y25" s="28"/>
    </row>
    <row r="26" spans="1:25" ht="15.75" customHeight="1" thickBot="1">
      <c r="A26" s="321" t="s">
        <v>29</v>
      </c>
      <c r="B26" s="319" t="s">
        <v>17</v>
      </c>
      <c r="C26" s="37" t="s">
        <v>57</v>
      </c>
      <c r="D26" s="64" t="s">
        <v>93</v>
      </c>
      <c r="E26" s="317" t="s">
        <v>93</v>
      </c>
      <c r="F26" s="315">
        <f>_xlfn.IFERROR(IF(E26="","",RANK(E26,$E$4:$E$27,1)),"")</f>
      </c>
      <c r="G26" s="313">
        <f>_xlfn.IFERROR(IF(E26="","",IF(E26="N",(MAX($F$4:$F$27)+1),F26)),"")</f>
        <v>12</v>
      </c>
      <c r="H26" s="42" t="s">
        <v>55</v>
      </c>
      <c r="I26" s="30">
        <v>72.718</v>
      </c>
      <c r="J26" s="29"/>
      <c r="K26" s="21">
        <f t="shared" si="0"/>
        <v>72.718</v>
      </c>
      <c r="L26" s="365">
        <f>IF(K26="","",MIN(K27,K26))</f>
        <v>72.718</v>
      </c>
      <c r="M26" s="311">
        <f>_xlfn.IFERROR(IF(L26="","",RANK(L26,$L$4:$L$27,1)),"")</f>
        <v>9</v>
      </c>
      <c r="N26" s="384">
        <f>_xlfn.IFERROR(IF(L26="","",IF(L26="N",(MAX($M$4:$M$27)+1),M26)),"")</f>
        <v>9</v>
      </c>
      <c r="O26" s="386">
        <f>IF(N26="","",SUM(N26,G26))</f>
        <v>21</v>
      </c>
      <c r="P26" s="363">
        <f>IF(O26="","",RANK(O26,$O$4:$O$27,1))</f>
        <v>12</v>
      </c>
      <c r="Q26" s="333">
        <f>IF(P26="","",VLOOKUP(P26,'Bodové hodnocení'!$A$1:$B$36,2,FALSE))</f>
        <v>5</v>
      </c>
      <c r="Y26" s="28"/>
    </row>
    <row r="27" spans="1:25" ht="15.75" customHeight="1" thickBot="1">
      <c r="A27" s="322"/>
      <c r="B27" s="320"/>
      <c r="C27" s="35" t="s">
        <v>58</v>
      </c>
      <c r="D27" s="71">
        <v>26.84</v>
      </c>
      <c r="E27" s="318"/>
      <c r="F27" s="316"/>
      <c r="G27" s="314"/>
      <c r="H27" s="40" t="s">
        <v>56</v>
      </c>
      <c r="I27" s="31"/>
      <c r="J27" s="62"/>
      <c r="K27" s="23">
        <f t="shared" si="0"/>
      </c>
      <c r="L27" s="366"/>
      <c r="M27" s="312"/>
      <c r="N27" s="385"/>
      <c r="O27" s="386"/>
      <c r="P27" s="364"/>
      <c r="Q27" s="337"/>
      <c r="Y27" s="28"/>
    </row>
    <row r="28" spans="1:17" ht="48.75" customHeight="1" thickBot="1" thickTop="1">
      <c r="A28" s="360" t="s">
        <v>85</v>
      </c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2"/>
    </row>
    <row r="29" spans="1:17" s="44" customFormat="1" ht="22.5" customHeight="1" thickBot="1" thickTop="1">
      <c r="A29" s="353" t="s">
        <v>63</v>
      </c>
      <c r="B29" s="354"/>
      <c r="C29" s="355" t="s">
        <v>31</v>
      </c>
      <c r="D29" s="356"/>
      <c r="E29" s="356"/>
      <c r="F29" s="356"/>
      <c r="G29" s="45"/>
      <c r="H29" s="357" t="s">
        <v>68</v>
      </c>
      <c r="I29" s="357"/>
      <c r="J29" s="357"/>
      <c r="K29" s="357"/>
      <c r="L29" s="357"/>
      <c r="M29" s="357"/>
      <c r="N29" s="357"/>
      <c r="O29" s="371" t="s">
        <v>32</v>
      </c>
      <c r="P29" s="373" t="s">
        <v>69</v>
      </c>
      <c r="Q29" s="375" t="s">
        <v>33</v>
      </c>
    </row>
    <row r="30" spans="1:17" s="56" customFormat="1" ht="33.75" customHeight="1" thickBot="1">
      <c r="A30" s="72" t="s">
        <v>34</v>
      </c>
      <c r="B30" s="73" t="s">
        <v>2</v>
      </c>
      <c r="C30" s="74"/>
      <c r="D30" s="75" t="s">
        <v>42</v>
      </c>
      <c r="E30" s="75" t="s">
        <v>35</v>
      </c>
      <c r="F30" s="76" t="s">
        <v>36</v>
      </c>
      <c r="G30" s="77" t="s">
        <v>36</v>
      </c>
      <c r="H30" s="75"/>
      <c r="I30" s="78" t="s">
        <v>37</v>
      </c>
      <c r="J30" s="78" t="s">
        <v>38</v>
      </c>
      <c r="K30" s="78" t="s">
        <v>42</v>
      </c>
      <c r="L30" s="78" t="s">
        <v>35</v>
      </c>
      <c r="M30" s="80"/>
      <c r="N30" s="79" t="s">
        <v>36</v>
      </c>
      <c r="O30" s="372"/>
      <c r="P30" s="374"/>
      <c r="Q30" s="376"/>
    </row>
    <row r="31" spans="1:17" ht="16.5" customHeight="1" thickBot="1">
      <c r="A31" s="321" t="s">
        <v>16</v>
      </c>
      <c r="B31" s="340" t="s">
        <v>6</v>
      </c>
      <c r="C31" s="161" t="s">
        <v>57</v>
      </c>
      <c r="D31" s="64">
        <v>21.84</v>
      </c>
      <c r="E31" s="342">
        <f>IF(D31="","",MAX(D31,D32))</f>
        <v>22.35</v>
      </c>
      <c r="F31" s="344">
        <f>_xlfn.IFERROR(IF(E31="","",RANK(E31,$E$31:$E$58,1)),"")</f>
        <v>1</v>
      </c>
      <c r="G31" s="346">
        <f>_xlfn.IFERROR(IF(E31="","",IF(E31="N",(MAX($F$31:$F$58)+1),F31)),"")</f>
        <v>1</v>
      </c>
      <c r="H31" s="39" t="s">
        <v>55</v>
      </c>
      <c r="I31" s="30">
        <v>45.451</v>
      </c>
      <c r="J31" s="64"/>
      <c r="K31" s="57">
        <f>IF(I31="","",MAX(I31,J31))</f>
        <v>45.451</v>
      </c>
      <c r="L31" s="323">
        <f>IF(K31="","",MIN(K32,K31))</f>
        <v>45.451</v>
      </c>
      <c r="M31" s="325">
        <f>_xlfn.IFERROR(IF(L31="","",RANK(L31,$L$31:$L$58,1)),"")</f>
        <v>1</v>
      </c>
      <c r="N31" s="487">
        <f>_xlfn.IFERROR(IF(L31="","",IF(L31="N",(MAX($M$31:$M$58)+1),M31)),"")</f>
        <v>1</v>
      </c>
      <c r="O31" s="329">
        <f>IF(N31="","",SUM(N31,G31))</f>
        <v>2</v>
      </c>
      <c r="P31" s="331">
        <f>IF(O31="","",RANK(O31,$O$31:$O$58,1))</f>
        <v>1</v>
      </c>
      <c r="Q31" s="333">
        <f>IF(P31="","",VLOOKUP(P31,'Bodové hodnocení'!$A$1:$B$36,2,FALSE))</f>
        <v>16</v>
      </c>
    </row>
    <row r="32" spans="1:17" ht="15.75" customHeight="1" thickBot="1">
      <c r="A32" s="338"/>
      <c r="B32" s="348"/>
      <c r="C32" s="162" t="s">
        <v>58</v>
      </c>
      <c r="D32" s="66">
        <v>22.35</v>
      </c>
      <c r="E32" s="349"/>
      <c r="F32" s="350"/>
      <c r="G32" s="351"/>
      <c r="H32" s="41" t="s">
        <v>56</v>
      </c>
      <c r="I32" s="31">
        <v>54.355</v>
      </c>
      <c r="J32" s="66"/>
      <c r="K32" s="58">
        <f>IF(I32="","",MAX(I32,J32))</f>
        <v>54.355</v>
      </c>
      <c r="L32" s="352"/>
      <c r="M32" s="335"/>
      <c r="N32" s="336"/>
      <c r="O32" s="329"/>
      <c r="P32" s="331"/>
      <c r="Q32" s="337"/>
    </row>
    <row r="33" spans="1:17" ht="16.5" customHeight="1" thickBot="1">
      <c r="A33" s="321" t="s">
        <v>18</v>
      </c>
      <c r="B33" s="340" t="s">
        <v>97</v>
      </c>
      <c r="C33" s="163" t="s">
        <v>57</v>
      </c>
      <c r="D33" s="64">
        <v>26.36</v>
      </c>
      <c r="E33" s="342">
        <f>IF(D33="","",MAX(D33,D34))</f>
        <v>27.54</v>
      </c>
      <c r="F33" s="344">
        <f>_xlfn.IFERROR(IF(E33="","",RANK(E33,$E$31:$E$58,1)),"")</f>
        <v>6</v>
      </c>
      <c r="G33" s="346">
        <f>_xlfn.IFERROR(IF(E33="","",IF(E33="N",(MAX($F$31:$F$58)+1),F33)),"")</f>
        <v>6</v>
      </c>
      <c r="H33" s="39" t="s">
        <v>55</v>
      </c>
      <c r="I33" s="30">
        <v>54.256</v>
      </c>
      <c r="J33" s="64"/>
      <c r="K33" s="57">
        <f aca="true" t="shared" si="1" ref="K33:K58">IF(I33="","",MAX(I33,J33))</f>
        <v>54.256</v>
      </c>
      <c r="L33" s="323">
        <f>IF(K33="","",MIN(K34,K33))</f>
        <v>54.256</v>
      </c>
      <c r="M33" s="325">
        <f>_xlfn.IFERROR(IF(L33="","",RANK(L33,$L$31:$L$58,1)),"")</f>
        <v>7</v>
      </c>
      <c r="N33" s="327">
        <f>_xlfn.IFERROR(IF(L33="","",IF(L33="N",(MAX($M$31:$M$58)+1),M33)),"")</f>
        <v>7</v>
      </c>
      <c r="O33" s="329">
        <f>IF(N33="","",SUM(N33,G33))</f>
        <v>13</v>
      </c>
      <c r="P33" s="331">
        <v>8</v>
      </c>
      <c r="Q33" s="333">
        <f>IF(P33="","",VLOOKUP(P33,'Bodové hodnocení'!$A$1:$B$36,2,FALSE))</f>
        <v>9</v>
      </c>
    </row>
    <row r="34" spans="1:17" ht="16.5" customHeight="1" thickBot="1">
      <c r="A34" s="322"/>
      <c r="B34" s="348"/>
      <c r="C34" s="162" t="s">
        <v>58</v>
      </c>
      <c r="D34" s="66">
        <v>27.54</v>
      </c>
      <c r="E34" s="349"/>
      <c r="F34" s="350"/>
      <c r="G34" s="351"/>
      <c r="H34" s="41" t="s">
        <v>56</v>
      </c>
      <c r="I34" s="31"/>
      <c r="J34" s="66"/>
      <c r="K34" s="58">
        <f t="shared" si="1"/>
      </c>
      <c r="L34" s="352"/>
      <c r="M34" s="335"/>
      <c r="N34" s="336"/>
      <c r="O34" s="329"/>
      <c r="P34" s="331"/>
      <c r="Q34" s="337"/>
    </row>
    <row r="35" spans="1:17" ht="16.5" customHeight="1" thickBot="1">
      <c r="A35" s="338" t="s">
        <v>19</v>
      </c>
      <c r="B35" s="368" t="s">
        <v>4</v>
      </c>
      <c r="C35" s="163" t="s">
        <v>57</v>
      </c>
      <c r="D35" s="64">
        <v>25.09</v>
      </c>
      <c r="E35" s="342">
        <f>IF(D35="","",MAX(D35,D36))</f>
        <v>27.19</v>
      </c>
      <c r="F35" s="344">
        <f>_xlfn.IFERROR(IF(E35="","",RANK(E35,$E$31:$E$58,1)),"")</f>
        <v>5</v>
      </c>
      <c r="G35" s="346">
        <f>_xlfn.IFERROR(IF(E35="","",IF(E35="N",(MAX($F$31:$F$58)+1),F35)),"")</f>
        <v>5</v>
      </c>
      <c r="H35" s="39" t="s">
        <v>55</v>
      </c>
      <c r="I35" s="30">
        <v>56.224</v>
      </c>
      <c r="J35" s="64"/>
      <c r="K35" s="57">
        <f t="shared" si="1"/>
        <v>56.224</v>
      </c>
      <c r="L35" s="323">
        <f>IF(K35="","",MIN(K36,K35))</f>
        <v>53.354</v>
      </c>
      <c r="M35" s="325">
        <f>_xlfn.IFERROR(IF(L35="","",RANK(L35,$L$31:$L$58,1)),"")</f>
        <v>6</v>
      </c>
      <c r="N35" s="327">
        <f>_xlfn.IFERROR(IF(L35="","",IF(L35="N",(MAX($M$31:$M$58)+1),M35)),"")</f>
        <v>6</v>
      </c>
      <c r="O35" s="329">
        <f>IF(N35="","",SUM(N35,G35))</f>
        <v>11</v>
      </c>
      <c r="P35" s="331">
        <f>IF(O35="","",RANK(O35,$O$31:$O$58,1))</f>
        <v>4</v>
      </c>
      <c r="Q35" s="333">
        <f>IF(P35="","",VLOOKUP(P35,'Bodové hodnocení'!$A$1:$B$36,2,FALSE))</f>
        <v>13</v>
      </c>
    </row>
    <row r="36" spans="1:17" ht="16.5" customHeight="1" thickBot="1">
      <c r="A36" s="338"/>
      <c r="B36" s="348"/>
      <c r="C36" s="162" t="s">
        <v>58</v>
      </c>
      <c r="D36" s="66">
        <v>27.19</v>
      </c>
      <c r="E36" s="349"/>
      <c r="F36" s="350"/>
      <c r="G36" s="351"/>
      <c r="H36" s="41" t="s">
        <v>56</v>
      </c>
      <c r="I36" s="31">
        <v>53.354</v>
      </c>
      <c r="J36" s="66"/>
      <c r="K36" s="58">
        <f t="shared" si="1"/>
        <v>53.354</v>
      </c>
      <c r="L36" s="352"/>
      <c r="M36" s="335"/>
      <c r="N36" s="336"/>
      <c r="O36" s="329"/>
      <c r="P36" s="331"/>
      <c r="Q36" s="337"/>
    </row>
    <row r="37" spans="1:17" ht="16.5" customHeight="1" thickBot="1">
      <c r="A37" s="321" t="s">
        <v>20</v>
      </c>
      <c r="B37" s="340" t="s">
        <v>12</v>
      </c>
      <c r="C37" s="163" t="s">
        <v>57</v>
      </c>
      <c r="D37" s="64">
        <v>24.78</v>
      </c>
      <c r="E37" s="342">
        <f>IF(D37="","",MAX(D37,D38))</f>
        <v>25.93</v>
      </c>
      <c r="F37" s="344">
        <f>_xlfn.IFERROR(IF(E37="","",RANK(E37,$E$31:$E$58,1)),"")</f>
        <v>2</v>
      </c>
      <c r="G37" s="346">
        <f>_xlfn.IFERROR(IF(E37="","",IF(E37="N",(MAX($F$31:$F$58)+1),F37)),"")</f>
        <v>2</v>
      </c>
      <c r="H37" s="39" t="s">
        <v>55</v>
      </c>
      <c r="I37" s="30">
        <v>52.584</v>
      </c>
      <c r="J37" s="64"/>
      <c r="K37" s="57">
        <f t="shared" si="1"/>
        <v>52.584</v>
      </c>
      <c r="L37" s="323">
        <f>IF(K37="","",MIN(K38,K37))</f>
        <v>52.584</v>
      </c>
      <c r="M37" s="325">
        <f>_xlfn.IFERROR(IF(L37="","",RANK(L37,$L$31:$L$58,1)),"")</f>
        <v>4</v>
      </c>
      <c r="N37" s="327">
        <f>_xlfn.IFERROR(IF(L37="","",IF(L37="N",(MAX($M$31:$M$58)+1),M37)),"")</f>
        <v>4</v>
      </c>
      <c r="O37" s="329">
        <f>IF(N37="","",SUM(N37,G37))</f>
        <v>6</v>
      </c>
      <c r="P37" s="331">
        <f>IF(O37="","",RANK(O37,$O$31:$O$58,1))</f>
        <v>2</v>
      </c>
      <c r="Q37" s="333">
        <f>IF(P37="","",VLOOKUP(P37,'Bodové hodnocení'!$A$1:$B$36,2,FALSE))</f>
        <v>15</v>
      </c>
    </row>
    <row r="38" spans="1:17" ht="16.5" customHeight="1" thickBot="1">
      <c r="A38" s="322"/>
      <c r="B38" s="348"/>
      <c r="C38" s="162" t="s">
        <v>58</v>
      </c>
      <c r="D38" s="66">
        <v>25.93</v>
      </c>
      <c r="E38" s="349"/>
      <c r="F38" s="350"/>
      <c r="G38" s="351"/>
      <c r="H38" s="41" t="s">
        <v>56</v>
      </c>
      <c r="I38" s="31">
        <v>60.404</v>
      </c>
      <c r="J38" s="66"/>
      <c r="K38" s="58">
        <f t="shared" si="1"/>
        <v>60.404</v>
      </c>
      <c r="L38" s="352"/>
      <c r="M38" s="335"/>
      <c r="N38" s="336"/>
      <c r="O38" s="329"/>
      <c r="P38" s="331"/>
      <c r="Q38" s="337"/>
    </row>
    <row r="39" spans="1:17" ht="16.5" customHeight="1" thickBot="1">
      <c r="A39" s="338" t="s">
        <v>21</v>
      </c>
      <c r="B39" s="340" t="s">
        <v>13</v>
      </c>
      <c r="C39" s="163" t="s">
        <v>57</v>
      </c>
      <c r="D39" s="64">
        <v>29.43</v>
      </c>
      <c r="E39" s="342">
        <f>IF(D39="","",MAX(D39,D40))</f>
        <v>29.43</v>
      </c>
      <c r="F39" s="344">
        <f>_xlfn.IFERROR(IF(E39="","",RANK(E39,$E$31:$E$58,1)),"")</f>
        <v>9</v>
      </c>
      <c r="G39" s="346">
        <f>_xlfn.IFERROR(IF(E39="","",IF(E39="N",(MAX($F$31:$F$58)+1),F39)),"")</f>
        <v>9</v>
      </c>
      <c r="H39" s="39" t="s">
        <v>55</v>
      </c>
      <c r="I39" s="30">
        <v>45.928</v>
      </c>
      <c r="J39" s="64"/>
      <c r="K39" s="57">
        <f t="shared" si="1"/>
        <v>45.928</v>
      </c>
      <c r="L39" s="323">
        <f>IF(K39="","",MIN(K40,K39))</f>
        <v>45.928</v>
      </c>
      <c r="M39" s="325">
        <f>_xlfn.IFERROR(IF(L39="","",RANK(L39,$L$31:$L$58,1)),"")</f>
        <v>2</v>
      </c>
      <c r="N39" s="327">
        <f>_xlfn.IFERROR(IF(L39="","",IF(L39="N",(MAX($M$31:$M$58)+1),M39)),"")</f>
        <v>2</v>
      </c>
      <c r="O39" s="329">
        <f>IF(N39="","",SUM(N39,G39))</f>
        <v>11</v>
      </c>
      <c r="P39" s="331">
        <v>5</v>
      </c>
      <c r="Q39" s="333">
        <f>IF(P39="","",VLOOKUP(P39,'Bodové hodnocení'!$A$1:$B$36,2,FALSE))</f>
        <v>12</v>
      </c>
    </row>
    <row r="40" spans="1:17" ht="16.5" customHeight="1" thickBot="1">
      <c r="A40" s="338"/>
      <c r="B40" s="348"/>
      <c r="C40" s="162" t="s">
        <v>58</v>
      </c>
      <c r="D40" s="66">
        <v>28.93</v>
      </c>
      <c r="E40" s="349"/>
      <c r="F40" s="350"/>
      <c r="G40" s="351"/>
      <c r="H40" s="41" t="s">
        <v>56</v>
      </c>
      <c r="I40" s="31">
        <v>52.423</v>
      </c>
      <c r="J40" s="66"/>
      <c r="K40" s="58">
        <f t="shared" si="1"/>
        <v>52.423</v>
      </c>
      <c r="L40" s="352"/>
      <c r="M40" s="335"/>
      <c r="N40" s="336"/>
      <c r="O40" s="329"/>
      <c r="P40" s="331"/>
      <c r="Q40" s="337"/>
    </row>
    <row r="41" spans="1:17" ht="16.5" customHeight="1" thickBot="1">
      <c r="A41" s="321" t="s">
        <v>22</v>
      </c>
      <c r="B41" s="340" t="s">
        <v>54</v>
      </c>
      <c r="C41" s="163" t="s">
        <v>57</v>
      </c>
      <c r="D41" s="64">
        <v>34.35</v>
      </c>
      <c r="E41" s="342">
        <f>IF(D41="","",MAX(D41,D42))</f>
        <v>34.35</v>
      </c>
      <c r="F41" s="344">
        <f>_xlfn.IFERROR(IF(E41="","",RANK(E41,$E$31:$E$58,1)),"")</f>
        <v>13</v>
      </c>
      <c r="G41" s="346">
        <f>_xlfn.IFERROR(IF(E41="","",IF(E41="N",(MAX($F$31:$F$58)+1),F41)),"")</f>
        <v>13</v>
      </c>
      <c r="H41" s="39" t="s">
        <v>55</v>
      </c>
      <c r="I41" s="30">
        <v>66.627</v>
      </c>
      <c r="J41" s="64"/>
      <c r="K41" s="57">
        <f t="shared" si="1"/>
        <v>66.627</v>
      </c>
      <c r="L41" s="323">
        <f>IF(K41="","",MIN(K42,K41))</f>
        <v>66.627</v>
      </c>
      <c r="M41" s="325">
        <f>_xlfn.IFERROR(IF(L41="","",RANK(L41,$L$31:$L$58,1)),"")</f>
        <v>14</v>
      </c>
      <c r="N41" s="327">
        <f>_xlfn.IFERROR(IF(L41="","",IF(L41="N",(MAX($M$31:$M$58)+1),M41)),"")</f>
        <v>14</v>
      </c>
      <c r="O41" s="329">
        <f>IF(N41="","",SUM(N41,G41))</f>
        <v>27</v>
      </c>
      <c r="P41" s="331">
        <f>IF(O41="","",RANK(O41,$O$31:$O$58,1))</f>
        <v>14</v>
      </c>
      <c r="Q41" s="333">
        <f>IF(P41="","",VLOOKUP(P41,'Bodové hodnocení'!$A$1:$B$36,2,FALSE))</f>
        <v>3</v>
      </c>
    </row>
    <row r="42" spans="1:17" ht="16.5" customHeight="1" thickBot="1">
      <c r="A42" s="322"/>
      <c r="B42" s="348"/>
      <c r="C42" s="162" t="s">
        <v>58</v>
      </c>
      <c r="D42" s="66">
        <v>28.04</v>
      </c>
      <c r="E42" s="349"/>
      <c r="F42" s="350"/>
      <c r="G42" s="351"/>
      <c r="H42" s="41" t="s">
        <v>56</v>
      </c>
      <c r="I42" s="31">
        <v>74.112</v>
      </c>
      <c r="J42" s="66"/>
      <c r="K42" s="58">
        <f t="shared" si="1"/>
        <v>74.112</v>
      </c>
      <c r="L42" s="352"/>
      <c r="M42" s="335"/>
      <c r="N42" s="336"/>
      <c r="O42" s="329"/>
      <c r="P42" s="331"/>
      <c r="Q42" s="337"/>
    </row>
    <row r="43" spans="1:17" ht="16.5" customHeight="1" thickBot="1">
      <c r="A43" s="338" t="s">
        <v>23</v>
      </c>
      <c r="B43" s="340" t="s">
        <v>7</v>
      </c>
      <c r="C43" s="163" t="s">
        <v>57</v>
      </c>
      <c r="D43" s="64">
        <v>26.53</v>
      </c>
      <c r="E43" s="342">
        <f>IF(D43="","",MAX(D43,D44))</f>
        <v>26.53</v>
      </c>
      <c r="F43" s="344">
        <f>_xlfn.IFERROR(IF(E43="","",RANK(E43,$E$31:$E$58,1)),"")</f>
        <v>3</v>
      </c>
      <c r="G43" s="346">
        <f>_xlfn.IFERROR(IF(E43="","",IF(E43="N",(MAX($F$31:$F$58)+1),F43)),"")</f>
        <v>3</v>
      </c>
      <c r="H43" s="39" t="s">
        <v>55</v>
      </c>
      <c r="I43" s="30">
        <v>53.961</v>
      </c>
      <c r="J43" s="64"/>
      <c r="K43" s="57">
        <f t="shared" si="1"/>
        <v>53.961</v>
      </c>
      <c r="L43" s="323">
        <f>IF(K43="","",MIN(K44,K43))</f>
        <v>47.318</v>
      </c>
      <c r="M43" s="325">
        <f>_xlfn.IFERROR(IF(L43="","",RANK(L43,$L$31:$L$58,1)),"")</f>
        <v>3</v>
      </c>
      <c r="N43" s="327">
        <f>_xlfn.IFERROR(IF(L43="","",IF(L43="N",(MAX($M$31:$M$58)+1),M43)),"")</f>
        <v>3</v>
      </c>
      <c r="O43" s="329">
        <f>IF(N43="","",SUM(N43,G43))</f>
        <v>6</v>
      </c>
      <c r="P43" s="331">
        <v>3</v>
      </c>
      <c r="Q43" s="333">
        <f>IF(P43="","",VLOOKUP(P43,'Bodové hodnocení'!$A$1:$B$36,2,FALSE))</f>
        <v>14</v>
      </c>
    </row>
    <row r="44" spans="1:17" ht="16.5" customHeight="1" thickBot="1">
      <c r="A44" s="338"/>
      <c r="B44" s="348"/>
      <c r="C44" s="162" t="s">
        <v>58</v>
      </c>
      <c r="D44" s="66">
        <v>25.46</v>
      </c>
      <c r="E44" s="349"/>
      <c r="F44" s="350"/>
      <c r="G44" s="351"/>
      <c r="H44" s="41" t="s">
        <v>56</v>
      </c>
      <c r="I44" s="31">
        <v>47.318</v>
      </c>
      <c r="J44" s="66"/>
      <c r="K44" s="58">
        <f t="shared" si="1"/>
        <v>47.318</v>
      </c>
      <c r="L44" s="352"/>
      <c r="M44" s="335"/>
      <c r="N44" s="336"/>
      <c r="O44" s="329"/>
      <c r="P44" s="331"/>
      <c r="Q44" s="337"/>
    </row>
    <row r="45" spans="1:17" ht="16.5" customHeight="1" thickBot="1">
      <c r="A45" s="321" t="s">
        <v>25</v>
      </c>
      <c r="B45" s="340" t="s">
        <v>5</v>
      </c>
      <c r="C45" s="163" t="s">
        <v>57</v>
      </c>
      <c r="D45" s="64">
        <v>23.11</v>
      </c>
      <c r="E45" s="342">
        <f>IF(D45="","",MAX(D45,D46))</f>
        <v>27.07</v>
      </c>
      <c r="F45" s="344">
        <f>_xlfn.IFERROR(IF(E45="","",RANK(E45,$E$31:$E$58,1)),"")</f>
        <v>4</v>
      </c>
      <c r="G45" s="346">
        <f>_xlfn.IFERROR(IF(E45="","",IF(E45="N",(MAX($F$31:$F$58)+1),F45)),"")</f>
        <v>4</v>
      </c>
      <c r="H45" s="39" t="s">
        <v>55</v>
      </c>
      <c r="I45" s="30">
        <v>58.865</v>
      </c>
      <c r="J45" s="64"/>
      <c r="K45" s="57">
        <f t="shared" si="1"/>
        <v>58.865</v>
      </c>
      <c r="L45" s="323">
        <f>IF(K45="","",MIN(K46,K45))</f>
        <v>58.865</v>
      </c>
      <c r="M45" s="325">
        <f>_xlfn.IFERROR(IF(L45="","",RANK(L45,$L$31:$L$58,1)),"")</f>
        <v>9</v>
      </c>
      <c r="N45" s="327">
        <f>_xlfn.IFERROR(IF(L45="","",IF(L45="N",(MAX($M$31:$M$58)+1),M45)),"")</f>
        <v>9</v>
      </c>
      <c r="O45" s="329">
        <f>IF(N45="","",SUM(N45,G45))</f>
        <v>13</v>
      </c>
      <c r="P45" s="331">
        <f>IF(O45="","",RANK(O45,$O$31:$O$58,1))</f>
        <v>7</v>
      </c>
      <c r="Q45" s="333">
        <f>IF(P45="","",VLOOKUP(P45,'Bodové hodnocení'!$A$1:$B$36,2,FALSE))</f>
        <v>10</v>
      </c>
    </row>
    <row r="46" spans="1:17" ht="16.5" customHeight="1" thickBot="1">
      <c r="A46" s="322"/>
      <c r="B46" s="348"/>
      <c r="C46" s="162" t="s">
        <v>58</v>
      </c>
      <c r="D46" s="66">
        <v>27.07</v>
      </c>
      <c r="E46" s="349"/>
      <c r="F46" s="350"/>
      <c r="G46" s="351"/>
      <c r="H46" s="41" t="s">
        <v>56</v>
      </c>
      <c r="I46" s="31"/>
      <c r="J46" s="66"/>
      <c r="K46" s="58">
        <f t="shared" si="1"/>
      </c>
      <c r="L46" s="352"/>
      <c r="M46" s="335"/>
      <c r="N46" s="336"/>
      <c r="O46" s="329"/>
      <c r="P46" s="331"/>
      <c r="Q46" s="337"/>
    </row>
    <row r="47" spans="1:17" ht="16.5" customHeight="1" thickBot="1">
      <c r="A47" s="338" t="s">
        <v>26</v>
      </c>
      <c r="B47" s="340" t="s">
        <v>98</v>
      </c>
      <c r="C47" s="163" t="s">
        <v>57</v>
      </c>
      <c r="D47" s="64">
        <v>32.79</v>
      </c>
      <c r="E47" s="342">
        <f>IF(D47="","",MAX(D47,D48))</f>
        <v>32.79</v>
      </c>
      <c r="F47" s="344">
        <f>_xlfn.IFERROR(IF(E47="","",RANK(E47,$E$31:$E$58,1)),"")</f>
        <v>11</v>
      </c>
      <c r="G47" s="346">
        <f>_xlfn.IFERROR(IF(E47="","",IF(E47="N",(MAX($F$31:$F$58)+1),F47)),"")</f>
        <v>11</v>
      </c>
      <c r="H47" s="39" t="s">
        <v>55</v>
      </c>
      <c r="I47" s="30">
        <v>62.976</v>
      </c>
      <c r="J47" s="64"/>
      <c r="K47" s="57">
        <f t="shared" si="1"/>
        <v>62.976</v>
      </c>
      <c r="L47" s="323">
        <f>IF(K47="","",MIN(K48,K47))</f>
        <v>62.976</v>
      </c>
      <c r="M47" s="325">
        <f>_xlfn.IFERROR(IF(L47="","",RANK(L47,$L$31:$L$58,1)),"")</f>
        <v>13</v>
      </c>
      <c r="N47" s="327">
        <f>_xlfn.IFERROR(IF(L47="","",IF(L47="N",(MAX($M$31:$M$58)+1),M47)),"")</f>
        <v>13</v>
      </c>
      <c r="O47" s="329">
        <f>IF(N47="","",SUM(N47,G47))</f>
        <v>24</v>
      </c>
      <c r="P47" s="331">
        <f>IF(O47="","",RANK(O47,$O$31:$O$58,1))</f>
        <v>12</v>
      </c>
      <c r="Q47" s="333">
        <f>IF(P47="","",VLOOKUP(P47,'Bodové hodnocení'!$A$1:$B$36,2,FALSE))</f>
        <v>5</v>
      </c>
    </row>
    <row r="48" spans="1:17" ht="16.5" customHeight="1" thickBot="1">
      <c r="A48" s="338"/>
      <c r="B48" s="348"/>
      <c r="C48" s="162" t="s">
        <v>58</v>
      </c>
      <c r="D48" s="66">
        <v>23.8</v>
      </c>
      <c r="E48" s="349"/>
      <c r="F48" s="350"/>
      <c r="G48" s="351"/>
      <c r="H48" s="41" t="s">
        <v>56</v>
      </c>
      <c r="I48" s="31"/>
      <c r="J48" s="66"/>
      <c r="K48" s="58">
        <f t="shared" si="1"/>
      </c>
      <c r="L48" s="352"/>
      <c r="M48" s="335"/>
      <c r="N48" s="336"/>
      <c r="O48" s="329"/>
      <c r="P48" s="331"/>
      <c r="Q48" s="337"/>
    </row>
    <row r="49" spans="1:17" ht="16.5" customHeight="1" thickBot="1">
      <c r="A49" s="321" t="s">
        <v>27</v>
      </c>
      <c r="B49" s="340" t="s">
        <v>96</v>
      </c>
      <c r="C49" s="163" t="s">
        <v>57</v>
      </c>
      <c r="D49" s="64">
        <v>25.54</v>
      </c>
      <c r="E49" s="342">
        <f>IF(D49="","",MAX(D49,D50))</f>
        <v>29.26</v>
      </c>
      <c r="F49" s="344">
        <f>_xlfn.IFERROR(IF(E49="","",RANK(E49,$E$31:$E$58,1)),"")</f>
        <v>8</v>
      </c>
      <c r="G49" s="346">
        <f>_xlfn.IFERROR(IF(E49="","",IF(E49="N",(MAX($F$31:$F$58)+1),F49)),"")</f>
        <v>8</v>
      </c>
      <c r="H49" s="39" t="s">
        <v>55</v>
      </c>
      <c r="I49" s="30">
        <v>61.768</v>
      </c>
      <c r="J49" s="64"/>
      <c r="K49" s="57">
        <f t="shared" si="1"/>
        <v>61.768</v>
      </c>
      <c r="L49" s="323">
        <f>IF(K49="","",MIN(K50,K49))</f>
        <v>61.768</v>
      </c>
      <c r="M49" s="325">
        <f>_xlfn.IFERROR(IF(L49="","",RANK(L49,$L$31:$L$58,1)),"")</f>
        <v>11</v>
      </c>
      <c r="N49" s="327">
        <f>_xlfn.IFERROR(IF(L49="","",IF(L49="N",(MAX($M$31:$M$58)+1),M49)),"")</f>
        <v>11</v>
      </c>
      <c r="O49" s="329">
        <f>IF(N49="","",SUM(N49,G49))</f>
        <v>19</v>
      </c>
      <c r="P49" s="331">
        <f>IF(O49="","",RANK(O49,$O$31:$O$58,1))</f>
        <v>9</v>
      </c>
      <c r="Q49" s="333">
        <f>IF(P49="","",VLOOKUP(P49,'Bodové hodnocení'!$A$1:$B$36,2,FALSE))</f>
        <v>8</v>
      </c>
    </row>
    <row r="50" spans="1:17" ht="16.5" customHeight="1" thickBot="1">
      <c r="A50" s="322"/>
      <c r="B50" s="348"/>
      <c r="C50" s="162" t="s">
        <v>58</v>
      </c>
      <c r="D50" s="66">
        <v>29.26</v>
      </c>
      <c r="E50" s="349"/>
      <c r="F50" s="350"/>
      <c r="G50" s="351"/>
      <c r="H50" s="41" t="s">
        <v>56</v>
      </c>
      <c r="I50" s="31"/>
      <c r="J50" s="66"/>
      <c r="K50" s="58">
        <f t="shared" si="1"/>
      </c>
      <c r="L50" s="352"/>
      <c r="M50" s="335"/>
      <c r="N50" s="336"/>
      <c r="O50" s="329"/>
      <c r="P50" s="331"/>
      <c r="Q50" s="337"/>
    </row>
    <row r="51" spans="1:17" ht="16.5" customHeight="1" thickBot="1">
      <c r="A51" s="338" t="s">
        <v>28</v>
      </c>
      <c r="B51" s="340" t="s">
        <v>14</v>
      </c>
      <c r="C51" s="163" t="s">
        <v>57</v>
      </c>
      <c r="D51" s="64">
        <v>39.43</v>
      </c>
      <c r="E51" s="342" t="s">
        <v>93</v>
      </c>
      <c r="F51" s="344">
        <f>_xlfn.IFERROR(IF(E51="","",RANK(E51,$E$31:$E$58,1)),"")</f>
      </c>
      <c r="G51" s="346">
        <f>_xlfn.IFERROR(IF(E51="","",IF(E51="N",(MAX($F$31:$F$58)+1),F51)),"")</f>
        <v>14</v>
      </c>
      <c r="H51" s="39" t="s">
        <v>55</v>
      </c>
      <c r="I51" s="30">
        <v>60.059</v>
      </c>
      <c r="J51" s="64"/>
      <c r="K51" s="57">
        <f t="shared" si="1"/>
        <v>60.059</v>
      </c>
      <c r="L51" s="323">
        <f>IF(K51="","",MIN(K52,K51))</f>
        <v>60.059</v>
      </c>
      <c r="M51" s="325">
        <f>_xlfn.IFERROR(IF(L51="","",RANK(L51,$L$31:$L$58,1)),"")</f>
        <v>10</v>
      </c>
      <c r="N51" s="327">
        <f>_xlfn.IFERROR(IF(L51="","",IF(L51="N",(MAX($M$31:$M$58)+1),M51)),"")</f>
        <v>10</v>
      </c>
      <c r="O51" s="329">
        <f>IF(N51="","",SUM(N51,G51))</f>
        <v>24</v>
      </c>
      <c r="P51" s="331">
        <v>13</v>
      </c>
      <c r="Q51" s="333">
        <f>IF(P51="","",VLOOKUP(P51,'Bodové hodnocení'!$A$1:$B$36,2,FALSE))</f>
        <v>4</v>
      </c>
    </row>
    <row r="52" spans="1:17" ht="16.5" customHeight="1" thickBot="1">
      <c r="A52" s="338"/>
      <c r="B52" s="348"/>
      <c r="C52" s="162" t="s">
        <v>58</v>
      </c>
      <c r="D52" s="66">
        <v>40.14</v>
      </c>
      <c r="E52" s="349"/>
      <c r="F52" s="350"/>
      <c r="G52" s="351"/>
      <c r="H52" s="41" t="s">
        <v>56</v>
      </c>
      <c r="I52" s="31"/>
      <c r="J52" s="66"/>
      <c r="K52" s="58">
        <f t="shared" si="1"/>
      </c>
      <c r="L52" s="352"/>
      <c r="M52" s="335"/>
      <c r="N52" s="336"/>
      <c r="O52" s="329"/>
      <c r="P52" s="331"/>
      <c r="Q52" s="337"/>
    </row>
    <row r="53" spans="1:17" ht="16.5" customHeight="1" thickBot="1">
      <c r="A53" s="321" t="s">
        <v>29</v>
      </c>
      <c r="B53" s="340" t="s">
        <v>10</v>
      </c>
      <c r="C53" s="163" t="s">
        <v>57</v>
      </c>
      <c r="D53" s="64">
        <v>34.07</v>
      </c>
      <c r="E53" s="342">
        <f>IF(D53="","",MAX(D53,D54))</f>
        <v>34.07</v>
      </c>
      <c r="F53" s="344">
        <f>_xlfn.IFERROR(IF(E53="","",RANK(E53,$E$31:$E$58,1)),"")</f>
        <v>12</v>
      </c>
      <c r="G53" s="346">
        <f>_xlfn.IFERROR(IF(E53="","",IF(E53="N",(MAX($F$31:$F$58)+1),F53)),"")</f>
        <v>12</v>
      </c>
      <c r="H53" s="39" t="s">
        <v>55</v>
      </c>
      <c r="I53" s="30">
        <v>56.541</v>
      </c>
      <c r="J53" s="64"/>
      <c r="K53" s="57">
        <f t="shared" si="1"/>
        <v>56.541</v>
      </c>
      <c r="L53" s="323">
        <f>IF(K53="","",MIN(K54,K53))</f>
        <v>56.541</v>
      </c>
      <c r="M53" s="325">
        <f>_xlfn.IFERROR(IF(L53="","",RANK(L53,$L$31:$L$58,1)),"")</f>
        <v>8</v>
      </c>
      <c r="N53" s="327">
        <f>_xlfn.IFERROR(IF(L53="","",IF(L53="N",(MAX($M$31:$M$58)+1),M53)),"")</f>
        <v>8</v>
      </c>
      <c r="O53" s="329">
        <f>IF(N53="","",SUM(N53,G53))</f>
        <v>20</v>
      </c>
      <c r="P53" s="331">
        <f>IF(O53="","",RANK(O53,$O$31:$O$58,1))</f>
        <v>10</v>
      </c>
      <c r="Q53" s="333">
        <f>IF(P53="","",VLOOKUP(P53,'Bodové hodnocení'!$A$1:$B$36,2,FALSE))</f>
        <v>7</v>
      </c>
    </row>
    <row r="54" spans="1:17" ht="16.5" customHeight="1" thickBot="1">
      <c r="A54" s="322"/>
      <c r="B54" s="348"/>
      <c r="C54" s="162" t="s">
        <v>58</v>
      </c>
      <c r="D54" s="66">
        <v>24.65</v>
      </c>
      <c r="E54" s="349"/>
      <c r="F54" s="350"/>
      <c r="G54" s="351"/>
      <c r="H54" s="41" t="s">
        <v>56</v>
      </c>
      <c r="I54" s="31"/>
      <c r="J54" s="66"/>
      <c r="K54" s="58">
        <f t="shared" si="1"/>
      </c>
      <c r="L54" s="352"/>
      <c r="M54" s="335"/>
      <c r="N54" s="336"/>
      <c r="O54" s="329"/>
      <c r="P54" s="331"/>
      <c r="Q54" s="337"/>
    </row>
    <row r="55" spans="1:17" ht="16.5" customHeight="1" thickBot="1">
      <c r="A55" s="338" t="s">
        <v>30</v>
      </c>
      <c r="B55" s="340" t="s">
        <v>99</v>
      </c>
      <c r="C55" s="163" t="s">
        <v>57</v>
      </c>
      <c r="D55" s="64">
        <v>29.63</v>
      </c>
      <c r="E55" s="342">
        <f>IF(D55="","",MAX(D55,D56))</f>
        <v>30.6</v>
      </c>
      <c r="F55" s="344">
        <f>_xlfn.IFERROR(IF(E55="","",RANK(E55,$E$31:$E$58,1)),"")</f>
        <v>10</v>
      </c>
      <c r="G55" s="346">
        <f>_xlfn.IFERROR(IF(E55="","",IF(E55="N",(MAX($F$31:$F$58)+1),F55)),"")</f>
        <v>10</v>
      </c>
      <c r="H55" s="39" t="s">
        <v>55</v>
      </c>
      <c r="I55" s="30">
        <v>62.437</v>
      </c>
      <c r="J55" s="64"/>
      <c r="K55" s="57">
        <f t="shared" si="1"/>
        <v>62.437</v>
      </c>
      <c r="L55" s="323">
        <f>IF(K55="","",MIN(K56,K55))</f>
        <v>62.437</v>
      </c>
      <c r="M55" s="325">
        <f>_xlfn.IFERROR(IF(L55="","",RANK(L55,$L$31:$L$58,1)),"")</f>
        <v>12</v>
      </c>
      <c r="N55" s="327">
        <f>_xlfn.IFERROR(IF(L55="","",IF(L55="N",(MAX($M$31:$M$58)+1),M55)),"")</f>
        <v>12</v>
      </c>
      <c r="O55" s="329">
        <f>IF(N55="","",SUM(N55,G55))</f>
        <v>22</v>
      </c>
      <c r="P55" s="331">
        <f>IF(O55="","",RANK(O55,$O$31:$O$58,1))</f>
        <v>11</v>
      </c>
      <c r="Q55" s="333">
        <f>IF(P55="","",VLOOKUP(P55,'Bodové hodnocení'!$A$1:$B$36,2,FALSE))</f>
        <v>6</v>
      </c>
    </row>
    <row r="56" spans="1:17" ht="16.5" customHeight="1" thickBot="1">
      <c r="A56" s="338"/>
      <c r="B56" s="348"/>
      <c r="C56" s="162" t="s">
        <v>58</v>
      </c>
      <c r="D56" s="66">
        <v>30.6</v>
      </c>
      <c r="E56" s="349"/>
      <c r="F56" s="350"/>
      <c r="G56" s="351"/>
      <c r="H56" s="41" t="s">
        <v>56</v>
      </c>
      <c r="I56" s="31"/>
      <c r="J56" s="66"/>
      <c r="K56" s="58">
        <f t="shared" si="1"/>
      </c>
      <c r="L56" s="352"/>
      <c r="M56" s="335"/>
      <c r="N56" s="336"/>
      <c r="O56" s="329"/>
      <c r="P56" s="331"/>
      <c r="Q56" s="337"/>
    </row>
    <row r="57" spans="1:17" ht="16.5" customHeight="1" thickBot="1">
      <c r="A57" s="321" t="s">
        <v>44</v>
      </c>
      <c r="B57" s="340" t="s">
        <v>17</v>
      </c>
      <c r="C57" s="163" t="s">
        <v>57</v>
      </c>
      <c r="D57" s="64">
        <v>22.48</v>
      </c>
      <c r="E57" s="342">
        <f>IF(D57="","",MAX(D57,D58))</f>
        <v>28.31</v>
      </c>
      <c r="F57" s="344">
        <f>_xlfn.IFERROR(IF(E57="","",RANK(E57,$E$31:$E$58,1)),"")</f>
        <v>7</v>
      </c>
      <c r="G57" s="346">
        <f>_xlfn.IFERROR(IF(E57="","",IF(E57="N",(MAX($F$31:$F$58)+1),F57)),"")</f>
        <v>7</v>
      </c>
      <c r="H57" s="39" t="s">
        <v>55</v>
      </c>
      <c r="I57" s="30">
        <v>52.748</v>
      </c>
      <c r="J57" s="64"/>
      <c r="K57" s="57">
        <f t="shared" si="1"/>
        <v>52.748</v>
      </c>
      <c r="L57" s="323">
        <f>IF(K57="","",MIN(K58,K57))</f>
        <v>52.748</v>
      </c>
      <c r="M57" s="325">
        <f>_xlfn.IFERROR(IF(L57="","",RANK(L57,$L$31:$L$58,1)),"")</f>
        <v>5</v>
      </c>
      <c r="N57" s="327">
        <f>_xlfn.IFERROR(IF(L57="","",IF(L57="N",(MAX($M$31:$M$58)+1),M57)),"")</f>
        <v>5</v>
      </c>
      <c r="O57" s="329">
        <f>IF(N57="","",SUM(N57,G57))</f>
        <v>12</v>
      </c>
      <c r="P57" s="331">
        <f>IF(O57="","",RANK(O57,$O$31:$O$58,1))</f>
        <v>6</v>
      </c>
      <c r="Q57" s="333">
        <f>IF(P57="","",VLOOKUP(P57,'Bodové hodnocení'!$A$1:$B$36,2,FALSE))</f>
        <v>11</v>
      </c>
    </row>
    <row r="58" spans="1:17" ht="16.5" customHeight="1" thickBot="1">
      <c r="A58" s="339"/>
      <c r="B58" s="341"/>
      <c r="C58" s="165" t="s">
        <v>58</v>
      </c>
      <c r="D58" s="69">
        <v>28.31</v>
      </c>
      <c r="E58" s="343"/>
      <c r="F58" s="488"/>
      <c r="G58" s="347"/>
      <c r="H58" s="43" t="s">
        <v>56</v>
      </c>
      <c r="I58" s="33"/>
      <c r="J58" s="69"/>
      <c r="K58" s="59">
        <f t="shared" si="1"/>
      </c>
      <c r="L58" s="324"/>
      <c r="M58" s="326"/>
      <c r="N58" s="328"/>
      <c r="O58" s="330"/>
      <c r="P58" s="332"/>
      <c r="Q58" s="334"/>
    </row>
    <row r="59" ht="15.75" thickTop="1"/>
  </sheetData>
  <sheetProtection formatCells="0" formatColumns="0" formatRows="0" insertColumns="0" insertRows="0" insertHyperlinks="0" deleteColumns="0" deleteRows="0" sort="0" autoFilter="0" pivotTables="0"/>
  <mergeCells count="300">
    <mergeCell ref="A4:A5"/>
    <mergeCell ref="B4:B5"/>
    <mergeCell ref="A1:Q1"/>
    <mergeCell ref="A2:B2"/>
    <mergeCell ref="C2:F2"/>
    <mergeCell ref="H2:N2"/>
    <mergeCell ref="O2:O3"/>
    <mergeCell ref="P2:P3"/>
    <mergeCell ref="Q2:Q3"/>
    <mergeCell ref="E4:E5"/>
    <mergeCell ref="F4:F5"/>
    <mergeCell ref="G4:G5"/>
    <mergeCell ref="L4:L5"/>
    <mergeCell ref="N4:N5"/>
    <mergeCell ref="O4:O5"/>
    <mergeCell ref="P4:P5"/>
    <mergeCell ref="Q4:Q5"/>
    <mergeCell ref="A6:A7"/>
    <mergeCell ref="B6:B7"/>
    <mergeCell ref="E6:E7"/>
    <mergeCell ref="F6:F7"/>
    <mergeCell ref="G6:G7"/>
    <mergeCell ref="L6:L7"/>
    <mergeCell ref="N6:N7"/>
    <mergeCell ref="O6:O7"/>
    <mergeCell ref="P6:P7"/>
    <mergeCell ref="Q6:Q7"/>
    <mergeCell ref="A8:A9"/>
    <mergeCell ref="B8:B9"/>
    <mergeCell ref="E8:E9"/>
    <mergeCell ref="F8:F9"/>
    <mergeCell ref="G8:G9"/>
    <mergeCell ref="L8:L9"/>
    <mergeCell ref="N8:N9"/>
    <mergeCell ref="O8:O9"/>
    <mergeCell ref="P8:P9"/>
    <mergeCell ref="Q8:Q9"/>
    <mergeCell ref="A10:A11"/>
    <mergeCell ref="B10:B11"/>
    <mergeCell ref="E10:E11"/>
    <mergeCell ref="F10:F11"/>
    <mergeCell ref="G10:G11"/>
    <mergeCell ref="L10:L11"/>
    <mergeCell ref="N10:N11"/>
    <mergeCell ref="O10:O11"/>
    <mergeCell ref="P10:P11"/>
    <mergeCell ref="Q10:Q11"/>
    <mergeCell ref="A12:A13"/>
    <mergeCell ref="B12:B13"/>
    <mergeCell ref="E12:E13"/>
    <mergeCell ref="F12:F13"/>
    <mergeCell ref="G12:G13"/>
    <mergeCell ref="L12:L13"/>
    <mergeCell ref="N12:N13"/>
    <mergeCell ref="O12:O13"/>
    <mergeCell ref="P12:P13"/>
    <mergeCell ref="Q12:Q13"/>
    <mergeCell ref="A14:A15"/>
    <mergeCell ref="B14:B15"/>
    <mergeCell ref="E14:E15"/>
    <mergeCell ref="F14:F15"/>
    <mergeCell ref="G14:G15"/>
    <mergeCell ref="L14:L15"/>
    <mergeCell ref="N14:N15"/>
    <mergeCell ref="O14:O15"/>
    <mergeCell ref="P14:P15"/>
    <mergeCell ref="Q14:Q15"/>
    <mergeCell ref="A16:A17"/>
    <mergeCell ref="B16:B17"/>
    <mergeCell ref="E16:E17"/>
    <mergeCell ref="F16:F17"/>
    <mergeCell ref="G16:G17"/>
    <mergeCell ref="L16:L17"/>
    <mergeCell ref="N16:N17"/>
    <mergeCell ref="O16:O17"/>
    <mergeCell ref="P16:P17"/>
    <mergeCell ref="Q16:Q17"/>
    <mergeCell ref="A18:A19"/>
    <mergeCell ref="B18:B19"/>
    <mergeCell ref="E18:E19"/>
    <mergeCell ref="F18:F19"/>
    <mergeCell ref="G18:G19"/>
    <mergeCell ref="L18:L19"/>
    <mergeCell ref="N18:N19"/>
    <mergeCell ref="O18:O19"/>
    <mergeCell ref="P18:P19"/>
    <mergeCell ref="Q18:Q19"/>
    <mergeCell ref="M18:M19"/>
    <mergeCell ref="A29:B29"/>
    <mergeCell ref="C29:F29"/>
    <mergeCell ref="H29:N29"/>
    <mergeCell ref="O29:O30"/>
    <mergeCell ref="P29:P30"/>
    <mergeCell ref="Q29:Q30"/>
    <mergeCell ref="A31:A32"/>
    <mergeCell ref="B31:B32"/>
    <mergeCell ref="E31:E32"/>
    <mergeCell ref="F31:F32"/>
    <mergeCell ref="G31:G32"/>
    <mergeCell ref="L31:L32"/>
    <mergeCell ref="N31:N32"/>
    <mergeCell ref="O31:O32"/>
    <mergeCell ref="P31:P32"/>
    <mergeCell ref="Q31:Q32"/>
    <mergeCell ref="A33:A34"/>
    <mergeCell ref="B33:B34"/>
    <mergeCell ref="E33:E34"/>
    <mergeCell ref="F33:F34"/>
    <mergeCell ref="G33:G34"/>
    <mergeCell ref="L33:L34"/>
    <mergeCell ref="N33:N34"/>
    <mergeCell ref="O33:O34"/>
    <mergeCell ref="P33:P34"/>
    <mergeCell ref="Q33:Q34"/>
    <mergeCell ref="A35:A36"/>
    <mergeCell ref="B35:B36"/>
    <mergeCell ref="E35:E36"/>
    <mergeCell ref="F35:F36"/>
    <mergeCell ref="G35:G36"/>
    <mergeCell ref="L35:L36"/>
    <mergeCell ref="N35:N36"/>
    <mergeCell ref="O35:O36"/>
    <mergeCell ref="P35:P36"/>
    <mergeCell ref="Q35:Q36"/>
    <mergeCell ref="A37:A38"/>
    <mergeCell ref="B37:B38"/>
    <mergeCell ref="E37:E38"/>
    <mergeCell ref="F37:F38"/>
    <mergeCell ref="G37:G38"/>
    <mergeCell ref="L37:L38"/>
    <mergeCell ref="N37:N38"/>
    <mergeCell ref="O37:O38"/>
    <mergeCell ref="P37:P38"/>
    <mergeCell ref="Q37:Q38"/>
    <mergeCell ref="A39:A40"/>
    <mergeCell ref="B39:B40"/>
    <mergeCell ref="E39:E40"/>
    <mergeCell ref="F39:F40"/>
    <mergeCell ref="G39:G40"/>
    <mergeCell ref="L39:L40"/>
    <mergeCell ref="N39:N40"/>
    <mergeCell ref="O39:O40"/>
    <mergeCell ref="P39:P40"/>
    <mergeCell ref="Q39:Q40"/>
    <mergeCell ref="A41:A42"/>
    <mergeCell ref="B41:B42"/>
    <mergeCell ref="E41:E42"/>
    <mergeCell ref="F41:F42"/>
    <mergeCell ref="G41:G42"/>
    <mergeCell ref="L41:L42"/>
    <mergeCell ref="N41:N42"/>
    <mergeCell ref="O41:O42"/>
    <mergeCell ref="P41:P42"/>
    <mergeCell ref="Q41:Q42"/>
    <mergeCell ref="A43:A44"/>
    <mergeCell ref="B43:B44"/>
    <mergeCell ref="E43:E44"/>
    <mergeCell ref="F43:F44"/>
    <mergeCell ref="G43:G44"/>
    <mergeCell ref="L43:L44"/>
    <mergeCell ref="N43:N44"/>
    <mergeCell ref="O43:O44"/>
    <mergeCell ref="P43:P44"/>
    <mergeCell ref="Q43:Q44"/>
    <mergeCell ref="A45:A46"/>
    <mergeCell ref="B45:B46"/>
    <mergeCell ref="E45:E46"/>
    <mergeCell ref="F45:F46"/>
    <mergeCell ref="G45:G46"/>
    <mergeCell ref="L45:L46"/>
    <mergeCell ref="N45:N46"/>
    <mergeCell ref="O45:O46"/>
    <mergeCell ref="P45:P46"/>
    <mergeCell ref="Q45:Q46"/>
    <mergeCell ref="A47:A48"/>
    <mergeCell ref="B47:B48"/>
    <mergeCell ref="E47:E48"/>
    <mergeCell ref="F47:F48"/>
    <mergeCell ref="G47:G48"/>
    <mergeCell ref="L47:L48"/>
    <mergeCell ref="N47:N48"/>
    <mergeCell ref="O47:O48"/>
    <mergeCell ref="P47:P48"/>
    <mergeCell ref="Q47:Q48"/>
    <mergeCell ref="A49:A50"/>
    <mergeCell ref="B49:B50"/>
    <mergeCell ref="E49:E50"/>
    <mergeCell ref="F49:F50"/>
    <mergeCell ref="G49:G50"/>
    <mergeCell ref="L49:L50"/>
    <mergeCell ref="N49:N50"/>
    <mergeCell ref="O49:O50"/>
    <mergeCell ref="P49:P50"/>
    <mergeCell ref="Q49:Q50"/>
    <mergeCell ref="A51:A52"/>
    <mergeCell ref="B51:B52"/>
    <mergeCell ref="E51:E52"/>
    <mergeCell ref="F51:F52"/>
    <mergeCell ref="G51:G52"/>
    <mergeCell ref="L51:L52"/>
    <mergeCell ref="N51:N52"/>
    <mergeCell ref="O51:O52"/>
    <mergeCell ref="P51:P52"/>
    <mergeCell ref="Q51:Q52"/>
    <mergeCell ref="A53:A54"/>
    <mergeCell ref="B53:B54"/>
    <mergeCell ref="E53:E54"/>
    <mergeCell ref="F53:F54"/>
    <mergeCell ref="G53:G54"/>
    <mergeCell ref="L53:L54"/>
    <mergeCell ref="N53:N54"/>
    <mergeCell ref="O53:O54"/>
    <mergeCell ref="P53:P54"/>
    <mergeCell ref="Q53:Q54"/>
    <mergeCell ref="A55:A56"/>
    <mergeCell ref="B55:B56"/>
    <mergeCell ref="E55:E56"/>
    <mergeCell ref="F55:F56"/>
    <mergeCell ref="G55:G56"/>
    <mergeCell ref="L55:L56"/>
    <mergeCell ref="N55:N56"/>
    <mergeCell ref="O55:O56"/>
    <mergeCell ref="P55:P56"/>
    <mergeCell ref="Q55:Q56"/>
    <mergeCell ref="A57:A58"/>
    <mergeCell ref="B57:B58"/>
    <mergeCell ref="E57:E58"/>
    <mergeCell ref="F57:F58"/>
    <mergeCell ref="G57:G58"/>
    <mergeCell ref="L57:L58"/>
    <mergeCell ref="N57:N58"/>
    <mergeCell ref="O57:O58"/>
    <mergeCell ref="P57:P58"/>
    <mergeCell ref="Q57:Q58"/>
    <mergeCell ref="M4:M5"/>
    <mergeCell ref="M6:M7"/>
    <mergeCell ref="M8:M9"/>
    <mergeCell ref="M10:M11"/>
    <mergeCell ref="M12:M13"/>
    <mergeCell ref="M14:M15"/>
    <mergeCell ref="M16:M17"/>
    <mergeCell ref="M31:M32"/>
    <mergeCell ref="M20:M21"/>
    <mergeCell ref="M22:M23"/>
    <mergeCell ref="M24:M25"/>
    <mergeCell ref="M26:M27"/>
    <mergeCell ref="A28:Q28"/>
    <mergeCell ref="M33:M34"/>
    <mergeCell ref="M35:M36"/>
    <mergeCell ref="M37:M38"/>
    <mergeCell ref="M41:M42"/>
    <mergeCell ref="M39:M40"/>
    <mergeCell ref="M43:M44"/>
    <mergeCell ref="M45:M46"/>
    <mergeCell ref="M47:M48"/>
    <mergeCell ref="M49:M50"/>
    <mergeCell ref="M51:M52"/>
    <mergeCell ref="M53:M54"/>
    <mergeCell ref="M55:M56"/>
    <mergeCell ref="M57:M58"/>
    <mergeCell ref="A20:A21"/>
    <mergeCell ref="B20:B21"/>
    <mergeCell ref="E20:E21"/>
    <mergeCell ref="F20:F21"/>
    <mergeCell ref="G20:G21"/>
    <mergeCell ref="L20:L21"/>
    <mergeCell ref="N20:N21"/>
    <mergeCell ref="O20:O21"/>
    <mergeCell ref="P20:P21"/>
    <mergeCell ref="Q20:Q21"/>
    <mergeCell ref="A22:A23"/>
    <mergeCell ref="B22:B23"/>
    <mergeCell ref="E22:E23"/>
    <mergeCell ref="F22:F23"/>
    <mergeCell ref="G22:G23"/>
    <mergeCell ref="L22:L23"/>
    <mergeCell ref="N22:N23"/>
    <mergeCell ref="O22:O23"/>
    <mergeCell ref="P22:P23"/>
    <mergeCell ref="Q22:Q23"/>
    <mergeCell ref="A24:A25"/>
    <mergeCell ref="B24:B25"/>
    <mergeCell ref="E24:E25"/>
    <mergeCell ref="F24:F25"/>
    <mergeCell ref="G24:G25"/>
    <mergeCell ref="L24:L25"/>
    <mergeCell ref="N24:N25"/>
    <mergeCell ref="O24:O25"/>
    <mergeCell ref="P24:P25"/>
    <mergeCell ref="Q24:Q25"/>
    <mergeCell ref="A26:A27"/>
    <mergeCell ref="B26:B27"/>
    <mergeCell ref="E26:E27"/>
    <mergeCell ref="F26:F27"/>
    <mergeCell ref="G26:G27"/>
    <mergeCell ref="L26:L27"/>
    <mergeCell ref="O26:O27"/>
    <mergeCell ref="P26:P27"/>
    <mergeCell ref="Q26:Q27"/>
    <mergeCell ref="N26:N27"/>
  </mergeCells>
  <conditionalFormatting sqref="A4:Q27">
    <cfRule type="expression" priority="379" dxfId="0" stopIfTrue="1">
      <formula>MOD(ROW(A24)-ROW($A$4)+$Z$1,$AA$1+$Z$1)&lt;$AA$1</formula>
    </cfRule>
  </conditionalFormatting>
  <conditionalFormatting sqref="A31:Q58">
    <cfRule type="expression" priority="382" dxfId="0" stopIfTrue="1">
      <formula>MOD(ROW(A55)-ROW($A$31)+$Z$1,$AA$1+$Z$1)&lt;$AA$1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70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27" max="16" man="1"/>
  </rowBreaks>
  <ignoredErrors>
    <ignoredError sqref="E4:E25 E31:E50 E27 E52:E5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82"/>
  <sheetViews>
    <sheetView zoomScalePageLayoutView="0" workbookViewId="0" topLeftCell="A1">
      <selection activeCell="V39" sqref="V39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1.421875" style="0" customWidth="1"/>
    <col min="6" max="6" width="5.421875" style="27" hidden="1" customWidth="1"/>
    <col min="7" max="7" width="11.421875" style="0" customWidth="1"/>
    <col min="8" max="12" width="10.00390625" style="20" customWidth="1"/>
    <col min="13" max="13" width="11.7109375" style="20" customWidth="1"/>
    <col min="14" max="14" width="11.8515625" style="0" customWidth="1"/>
    <col min="15" max="15" width="11.28125" style="0" customWidth="1"/>
    <col min="16" max="16" width="11.574218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360" t="s">
        <v>82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2"/>
      <c r="Z1" s="44">
        <v>2</v>
      </c>
      <c r="AA1" s="44">
        <v>2</v>
      </c>
    </row>
    <row r="2" spans="1:17" s="44" customFormat="1" ht="22.5" customHeight="1" thickBot="1" thickTop="1">
      <c r="A2" s="353" t="s">
        <v>59</v>
      </c>
      <c r="B2" s="354"/>
      <c r="C2" s="355" t="s">
        <v>31</v>
      </c>
      <c r="D2" s="356"/>
      <c r="E2" s="356"/>
      <c r="F2" s="356"/>
      <c r="G2" s="45"/>
      <c r="H2" s="357" t="s">
        <v>67</v>
      </c>
      <c r="I2" s="357"/>
      <c r="J2" s="357"/>
      <c r="K2" s="357"/>
      <c r="L2" s="357"/>
      <c r="M2" s="357"/>
      <c r="N2" s="357"/>
      <c r="O2" s="371" t="s">
        <v>32</v>
      </c>
      <c r="P2" s="373" t="s">
        <v>70</v>
      </c>
      <c r="Q2" s="375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 t="s">
        <v>36</v>
      </c>
      <c r="G3" s="77" t="s">
        <v>36</v>
      </c>
      <c r="H3" s="75"/>
      <c r="I3" s="78" t="s">
        <v>37</v>
      </c>
      <c r="J3" s="78" t="s">
        <v>38</v>
      </c>
      <c r="K3" s="78" t="s">
        <v>39</v>
      </c>
      <c r="L3" s="78" t="s">
        <v>42</v>
      </c>
      <c r="M3" s="78" t="s">
        <v>35</v>
      </c>
      <c r="N3" s="79" t="s">
        <v>36</v>
      </c>
      <c r="O3" s="372"/>
      <c r="P3" s="374"/>
      <c r="Q3" s="376"/>
    </row>
    <row r="4" spans="1:17" ht="15.75" customHeight="1" thickBot="1">
      <c r="A4" s="321" t="s">
        <v>16</v>
      </c>
      <c r="B4" s="340" t="s">
        <v>52</v>
      </c>
      <c r="C4" s="34" t="s">
        <v>57</v>
      </c>
      <c r="D4" s="64"/>
      <c r="E4" s="317">
        <f>IF(D4="","",MAX(D4,D5))</f>
      </c>
      <c r="F4" s="315">
        <f>_xlfn.IFERROR(IF(E4="","",RANK(E4,$E$4:$E$43,1)),"")</f>
      </c>
      <c r="G4" s="313">
        <f>_xlfn.IFERROR(IF(E4="","",IF(E4="N",(MAX($F$4:$F$43)+1),F4)),"")</f>
      </c>
      <c r="H4" s="39" t="s">
        <v>55</v>
      </c>
      <c r="I4" s="30"/>
      <c r="J4" s="64"/>
      <c r="K4" s="65"/>
      <c r="L4" s="21">
        <f>IF(I4="","",MAX(I4,J4)+K4)</f>
      </c>
      <c r="M4" s="365">
        <f>IF(L4="","",MIN(L5,L4))</f>
      </c>
      <c r="N4" s="384">
        <f>IF(M4="","",RANK(M4,$M$4:$M$43,1))</f>
      </c>
      <c r="O4" s="386">
        <f>IF(N4="","",SUM(N4,G4))</f>
      </c>
      <c r="P4" s="363">
        <f>IF(O4="","",RANK(O4,$O$4:$O$43,1))</f>
      </c>
      <c r="Q4" s="333">
        <f>IF(P4="","",VLOOKUP(P4,'Bodové hodnocení'!$A$1:$B$36,2,FALSE))</f>
      </c>
    </row>
    <row r="5" spans="1:17" ht="15.75" customHeight="1" thickBot="1">
      <c r="A5" s="322"/>
      <c r="B5" s="348"/>
      <c r="C5" s="36" t="s">
        <v>58</v>
      </c>
      <c r="D5" s="71"/>
      <c r="E5" s="318"/>
      <c r="F5" s="316"/>
      <c r="G5" s="314"/>
      <c r="H5" s="41" t="s">
        <v>56</v>
      </c>
      <c r="I5" s="31"/>
      <c r="J5" s="66"/>
      <c r="K5" s="67"/>
      <c r="L5" s="23">
        <f aca="true" t="shared" si="0" ref="L5:L43">IF(I5="","",MAX(I5,J5)+K5)</f>
      </c>
      <c r="M5" s="367"/>
      <c r="N5" s="385"/>
      <c r="O5" s="386"/>
      <c r="P5" s="364"/>
      <c r="Q5" s="391"/>
    </row>
    <row r="6" spans="1:17" ht="15.75" customHeight="1" thickBot="1">
      <c r="A6" s="338" t="s">
        <v>18</v>
      </c>
      <c r="B6" s="392" t="s">
        <v>64</v>
      </c>
      <c r="C6" s="37" t="s">
        <v>57</v>
      </c>
      <c r="D6" s="64"/>
      <c r="E6" s="453">
        <f>IF(D6="","",MAX(D6,D7))</f>
      </c>
      <c r="F6" s="454">
        <f>_xlfn.IFERROR(IF(E6="","",RANK(E6,$E$4:$E$43,1)),"")</f>
      </c>
      <c r="G6" s="455">
        <f>_xlfn.IFERROR(IF(E6="","",IF(E6="N",(MAX($F$4:$F$43)+1),F6)),"")</f>
      </c>
      <c r="H6" s="42" t="s">
        <v>55</v>
      </c>
      <c r="I6" s="30"/>
      <c r="J6" s="29"/>
      <c r="K6" s="68"/>
      <c r="L6" s="24">
        <f t="shared" si="0"/>
      </c>
      <c r="M6" s="366">
        <f>IF(L6="","",MIN(L7,L6))</f>
      </c>
      <c r="N6" s="439">
        <f>IF(M6="","",RANK(M6,$M$4:$M$43,1))</f>
      </c>
      <c r="O6" s="390">
        <f>IF(N6="","",SUM(N6,G6))</f>
      </c>
      <c r="P6" s="399">
        <f>IF(O6="","",RANK(O6,$O$4:$O$43,1))</f>
      </c>
      <c r="Q6" s="337">
        <f>IF(P6="","",VLOOKUP(P6,'Bodové hodnocení'!$A$1:$B$36,2,FALSE))</f>
      </c>
    </row>
    <row r="7" spans="1:25" ht="15.75" customHeight="1" thickBot="1">
      <c r="A7" s="338"/>
      <c r="B7" s="392"/>
      <c r="C7" s="35" t="s">
        <v>58</v>
      </c>
      <c r="D7" s="71"/>
      <c r="E7" s="453"/>
      <c r="F7" s="454"/>
      <c r="G7" s="455"/>
      <c r="H7" s="40" t="s">
        <v>56</v>
      </c>
      <c r="I7" s="31"/>
      <c r="J7" s="62"/>
      <c r="K7" s="63"/>
      <c r="L7" s="22">
        <f t="shared" si="0"/>
      </c>
      <c r="M7" s="366"/>
      <c r="N7" s="439"/>
      <c r="O7" s="389"/>
      <c r="P7" s="399"/>
      <c r="Q7" s="337"/>
      <c r="Y7" s="28"/>
    </row>
    <row r="8" spans="1:25" ht="15.75" customHeight="1" thickBot="1">
      <c r="A8" s="321" t="s">
        <v>19</v>
      </c>
      <c r="B8" s="319" t="s">
        <v>65</v>
      </c>
      <c r="C8" s="34" t="s">
        <v>57</v>
      </c>
      <c r="D8" s="64"/>
      <c r="E8" s="317">
        <f>IF(D8="","",MAX(D8,D9))</f>
      </c>
      <c r="F8" s="315">
        <f>_xlfn.IFERROR(IF(E8="","",RANK(E8,$E$4:$E$43,1)),"")</f>
      </c>
      <c r="G8" s="313">
        <f>_xlfn.IFERROR(IF(E8="","",IF(E8="N",(MAX($F$4:$F$43)+1),F8)),"")</f>
      </c>
      <c r="H8" s="39" t="s">
        <v>55</v>
      </c>
      <c r="I8" s="30"/>
      <c r="J8" s="64"/>
      <c r="K8" s="65"/>
      <c r="L8" s="21">
        <f t="shared" si="0"/>
      </c>
      <c r="M8" s="365">
        <f>IF(L8="","",MIN(L9,L8))</f>
      </c>
      <c r="N8" s="384">
        <f>IF(M8="","",RANK(M8,$M$4:$M$43,1))</f>
      </c>
      <c r="O8" s="386">
        <f>IF(N8="","",SUM(N8,G8))</f>
      </c>
      <c r="P8" s="363">
        <f>IF(O8="","",RANK(O8,$O$4:$O$43,1))</f>
      </c>
      <c r="Q8" s="333">
        <f>IF(P8="","",VLOOKUP(P8,'Bodové hodnocení'!$A$1:$B$36,2,FALSE))</f>
      </c>
      <c r="Y8" s="28"/>
    </row>
    <row r="9" spans="1:25" ht="15.75" customHeight="1" thickBot="1">
      <c r="A9" s="322"/>
      <c r="B9" s="320"/>
      <c r="C9" s="36" t="s">
        <v>58</v>
      </c>
      <c r="D9" s="71"/>
      <c r="E9" s="318"/>
      <c r="F9" s="316"/>
      <c r="G9" s="314"/>
      <c r="H9" s="41" t="s">
        <v>56</v>
      </c>
      <c r="I9" s="31"/>
      <c r="J9" s="66"/>
      <c r="K9" s="67"/>
      <c r="L9" s="23">
        <f t="shared" si="0"/>
      </c>
      <c r="M9" s="367"/>
      <c r="N9" s="385"/>
      <c r="O9" s="386"/>
      <c r="P9" s="364"/>
      <c r="Q9" s="391"/>
      <c r="Y9" s="28"/>
    </row>
    <row r="10" spans="1:25" ht="15.75" customHeight="1" thickBot="1">
      <c r="A10" s="321" t="s">
        <v>20</v>
      </c>
      <c r="B10" s="319" t="s">
        <v>12</v>
      </c>
      <c r="C10" s="34" t="s">
        <v>57</v>
      </c>
      <c r="D10" s="64"/>
      <c r="E10" s="317">
        <f>IF(D10="","",MAX(D10,D11))</f>
      </c>
      <c r="F10" s="315">
        <f>_xlfn.IFERROR(IF(E10="","",RANK(E10,$E$4:$E$43,1)),"")</f>
      </c>
      <c r="G10" s="313">
        <f>_xlfn.IFERROR(IF(E10="","",IF(E10="N",(MAX($F$4:$F$43)+1),F10)),"")</f>
      </c>
      <c r="H10" s="39" t="s">
        <v>55</v>
      </c>
      <c r="I10" s="30"/>
      <c r="J10" s="64"/>
      <c r="K10" s="65"/>
      <c r="L10" s="21">
        <f t="shared" si="0"/>
      </c>
      <c r="M10" s="365">
        <f>IF(L10="","",MIN(L11,L10))</f>
      </c>
      <c r="N10" s="384">
        <f>IF(M10="","",RANK(M10,$M$4:$M$43,1))</f>
      </c>
      <c r="O10" s="386">
        <f>IF(N10="","",SUM(N10,G10))</f>
      </c>
      <c r="P10" s="363">
        <f>IF(O10="","",RANK(O10,$O$4:$O$43,1))</f>
      </c>
      <c r="Q10" s="333">
        <f>IF(P10="","",VLOOKUP(P10,'Bodové hodnocení'!$A$1:$B$36,2,FALSE))</f>
      </c>
      <c r="Y10" s="28"/>
    </row>
    <row r="11" spans="1:25" ht="15.75" customHeight="1" thickBot="1">
      <c r="A11" s="322"/>
      <c r="B11" s="320"/>
      <c r="C11" s="36" t="s">
        <v>58</v>
      </c>
      <c r="D11" s="71"/>
      <c r="E11" s="318"/>
      <c r="F11" s="316"/>
      <c r="G11" s="314"/>
      <c r="H11" s="41" t="s">
        <v>56</v>
      </c>
      <c r="I11" s="31"/>
      <c r="J11" s="66"/>
      <c r="K11" s="67"/>
      <c r="L11" s="23">
        <f t="shared" si="0"/>
      </c>
      <c r="M11" s="367"/>
      <c r="N11" s="385"/>
      <c r="O11" s="386"/>
      <c r="P11" s="364"/>
      <c r="Q11" s="391"/>
      <c r="Y11" s="28"/>
    </row>
    <row r="12" spans="1:25" ht="15.75" customHeight="1" thickBot="1">
      <c r="A12" s="321" t="s">
        <v>21</v>
      </c>
      <c r="B12" s="319" t="s">
        <v>8</v>
      </c>
      <c r="C12" s="34" t="s">
        <v>57</v>
      </c>
      <c r="D12" s="64"/>
      <c r="E12" s="317">
        <f>IF(D12="","",MAX(D12,D13))</f>
      </c>
      <c r="F12" s="315">
        <f>_xlfn.IFERROR(IF(E12="","",RANK(E12,$E$4:$E$43,1)),"")</f>
      </c>
      <c r="G12" s="313">
        <f>_xlfn.IFERROR(IF(E12="","",IF(E12="N",(MAX($F$4:$F$43)+1),F12)),"")</f>
      </c>
      <c r="H12" s="39" t="s">
        <v>55</v>
      </c>
      <c r="I12" s="30"/>
      <c r="J12" s="64"/>
      <c r="K12" s="65"/>
      <c r="L12" s="21">
        <f t="shared" si="0"/>
      </c>
      <c r="M12" s="365">
        <f>IF(L12="","",MIN(L13,L12))</f>
      </c>
      <c r="N12" s="384">
        <f>IF(M12="","",RANK(M12,$M$4:$M$43,1))</f>
      </c>
      <c r="O12" s="386">
        <f>IF(N12="","",SUM(N12,G12))</f>
      </c>
      <c r="P12" s="363">
        <f>IF(O12="","",RANK(O12,$O$4:$O$43,1))</f>
      </c>
      <c r="Q12" s="333">
        <f>IF(P12="","",VLOOKUP(P12,'Bodové hodnocení'!$A$1:$B$36,2,FALSE))</f>
      </c>
      <c r="Y12" s="28"/>
    </row>
    <row r="13" spans="1:25" ht="15.75" customHeight="1" thickBot="1">
      <c r="A13" s="322"/>
      <c r="B13" s="320"/>
      <c r="C13" s="36" t="s">
        <v>58</v>
      </c>
      <c r="D13" s="71"/>
      <c r="E13" s="318"/>
      <c r="F13" s="316"/>
      <c r="G13" s="314"/>
      <c r="H13" s="41" t="s">
        <v>56</v>
      </c>
      <c r="I13" s="31"/>
      <c r="J13" s="66"/>
      <c r="K13" s="67"/>
      <c r="L13" s="23">
        <f t="shared" si="0"/>
      </c>
      <c r="M13" s="367"/>
      <c r="N13" s="385"/>
      <c r="O13" s="386"/>
      <c r="P13" s="364"/>
      <c r="Q13" s="391"/>
      <c r="Y13" s="28"/>
    </row>
    <row r="14" spans="1:25" ht="15.75" customHeight="1" thickBot="1">
      <c r="A14" s="321" t="s">
        <v>22</v>
      </c>
      <c r="B14" s="319" t="s">
        <v>4</v>
      </c>
      <c r="C14" s="34" t="s">
        <v>57</v>
      </c>
      <c r="D14" s="64"/>
      <c r="E14" s="317">
        <f>IF(D14="","",MAX(D14,D15))</f>
      </c>
      <c r="F14" s="315">
        <f>_xlfn.IFERROR(IF(E14="","",RANK(E14,$E$4:$E$43,1)),"")</f>
      </c>
      <c r="G14" s="313">
        <f>_xlfn.IFERROR(IF(E14="","",IF(E14="N",(MAX($F$4:$F$43)+1),F14)),"")</f>
      </c>
      <c r="H14" s="39" t="s">
        <v>55</v>
      </c>
      <c r="I14" s="30"/>
      <c r="J14" s="64"/>
      <c r="K14" s="65"/>
      <c r="L14" s="21">
        <f t="shared" si="0"/>
      </c>
      <c r="M14" s="365">
        <f>IF(L14="","",MIN(L15,L14))</f>
      </c>
      <c r="N14" s="384">
        <f>IF(M14="","",RANK(M14,$M$4:$M$43,1))</f>
      </c>
      <c r="O14" s="386">
        <f>IF(N14="","",SUM(N14,G14))</f>
      </c>
      <c r="P14" s="363">
        <f>IF(O14="","",RANK(O14,$O$4:$O$43,1))</f>
      </c>
      <c r="Q14" s="333">
        <f>IF(P14="","",VLOOKUP(P14,'Bodové hodnocení'!$A$1:$B$36,2,FALSE))</f>
      </c>
      <c r="Y14" s="28"/>
    </row>
    <row r="15" spans="1:25" ht="15.75" customHeight="1" thickBot="1">
      <c r="A15" s="322"/>
      <c r="B15" s="320"/>
      <c r="C15" s="36" t="s">
        <v>58</v>
      </c>
      <c r="D15" s="71"/>
      <c r="E15" s="318"/>
      <c r="F15" s="316"/>
      <c r="G15" s="314"/>
      <c r="H15" s="41" t="s">
        <v>56</v>
      </c>
      <c r="I15" s="31"/>
      <c r="J15" s="66"/>
      <c r="K15" s="67"/>
      <c r="L15" s="23">
        <f t="shared" si="0"/>
      </c>
      <c r="M15" s="367"/>
      <c r="N15" s="385"/>
      <c r="O15" s="386"/>
      <c r="P15" s="364"/>
      <c r="Q15" s="391"/>
      <c r="Y15" s="28"/>
    </row>
    <row r="16" spans="1:25" ht="15.75" customHeight="1" thickBot="1">
      <c r="A16" s="321" t="s">
        <v>23</v>
      </c>
      <c r="B16" s="319" t="s">
        <v>6</v>
      </c>
      <c r="C16" s="34" t="s">
        <v>57</v>
      </c>
      <c r="D16" s="64"/>
      <c r="E16" s="317">
        <f>IF(D16="","",MAX(D16,D17))</f>
      </c>
      <c r="F16" s="315">
        <f>_xlfn.IFERROR(IF(E16="","",RANK(E16,$E$4:$E$43,1)),"")</f>
      </c>
      <c r="G16" s="313">
        <f>_xlfn.IFERROR(IF(E16="","",IF(E16="N",(MAX($F$4:$F$43)+1),F16)),"")</f>
      </c>
      <c r="H16" s="39" t="s">
        <v>55</v>
      </c>
      <c r="I16" s="30"/>
      <c r="J16" s="64"/>
      <c r="K16" s="65"/>
      <c r="L16" s="21">
        <f t="shared" si="0"/>
      </c>
      <c r="M16" s="365">
        <f>IF(L16="","",MIN(L17,L16))</f>
      </c>
      <c r="N16" s="384">
        <f>IF(M16="","",RANK(M16,$M$4:$M$43,1))</f>
      </c>
      <c r="O16" s="386">
        <f>IF(N16="","",SUM(N16,G16))</f>
      </c>
      <c r="P16" s="363">
        <f>IF(O16="","",RANK(O16,$O$4:$O$43,1))</f>
      </c>
      <c r="Q16" s="333">
        <f>IF(P16="","",VLOOKUP(P16,'Bodové hodnocení'!$A$1:$B$36,2,FALSE))</f>
      </c>
      <c r="Y16" s="28"/>
    </row>
    <row r="17" spans="1:25" ht="15.75" customHeight="1" thickBot="1">
      <c r="A17" s="322"/>
      <c r="B17" s="320"/>
      <c r="C17" s="36" t="s">
        <v>58</v>
      </c>
      <c r="D17" s="71"/>
      <c r="E17" s="318"/>
      <c r="F17" s="316"/>
      <c r="G17" s="314"/>
      <c r="H17" s="41" t="s">
        <v>56</v>
      </c>
      <c r="I17" s="31"/>
      <c r="J17" s="66"/>
      <c r="K17" s="67"/>
      <c r="L17" s="23">
        <f t="shared" si="0"/>
      </c>
      <c r="M17" s="367"/>
      <c r="N17" s="385"/>
      <c r="O17" s="386"/>
      <c r="P17" s="364"/>
      <c r="Q17" s="391"/>
      <c r="Y17" s="28"/>
    </row>
    <row r="18" spans="1:25" ht="15.75" customHeight="1" thickBot="1">
      <c r="A18" s="321" t="s">
        <v>25</v>
      </c>
      <c r="B18" s="319" t="s">
        <v>73</v>
      </c>
      <c r="C18" s="34" t="s">
        <v>57</v>
      </c>
      <c r="D18" s="64"/>
      <c r="E18" s="317">
        <f>IF(D18="","",MAX(D18,D19))</f>
      </c>
      <c r="F18" s="315">
        <f>_xlfn.IFERROR(IF(E18="","",RANK(E18,$E$4:$E$43,1)),"")</f>
      </c>
      <c r="G18" s="313">
        <f>_xlfn.IFERROR(IF(E18="","",IF(E18="N",(MAX($F$4:$F$43)+1),F18)),"")</f>
      </c>
      <c r="H18" s="39" t="s">
        <v>55</v>
      </c>
      <c r="I18" s="30"/>
      <c r="J18" s="64"/>
      <c r="K18" s="65"/>
      <c r="L18" s="21">
        <f t="shared" si="0"/>
      </c>
      <c r="M18" s="365">
        <f>IF(L18="","",MIN(L19,L18))</f>
      </c>
      <c r="N18" s="384">
        <f>IF(M18="","",RANK(M18,$M$4:$M$43,1))</f>
      </c>
      <c r="O18" s="386">
        <f>IF(N18="","",SUM(N18,G18))</f>
      </c>
      <c r="P18" s="363">
        <f>IF(O18="","",RANK(O18,$O$4:$O$43,1))</f>
      </c>
      <c r="Q18" s="333">
        <f>IF(P18="","",VLOOKUP(P18,'Bodové hodnocení'!$A$1:$B$36,2,FALSE))</f>
      </c>
      <c r="Y18" s="28"/>
    </row>
    <row r="19" spans="1:25" ht="15.75" customHeight="1" thickBot="1">
      <c r="A19" s="322"/>
      <c r="B19" s="320"/>
      <c r="C19" s="36" t="s">
        <v>58</v>
      </c>
      <c r="D19" s="71"/>
      <c r="E19" s="318"/>
      <c r="F19" s="316"/>
      <c r="G19" s="314"/>
      <c r="H19" s="41" t="s">
        <v>56</v>
      </c>
      <c r="I19" s="31"/>
      <c r="J19" s="66"/>
      <c r="K19" s="67"/>
      <c r="L19" s="23">
        <f t="shared" si="0"/>
      </c>
      <c r="M19" s="367"/>
      <c r="N19" s="385"/>
      <c r="O19" s="386"/>
      <c r="P19" s="364"/>
      <c r="Q19" s="391"/>
      <c r="Y19" s="28"/>
    </row>
    <row r="20" spans="1:25" ht="15.75" customHeight="1" thickBot="1">
      <c r="A20" s="321" t="s">
        <v>26</v>
      </c>
      <c r="B20" s="319" t="s">
        <v>54</v>
      </c>
      <c r="C20" s="34" t="s">
        <v>57</v>
      </c>
      <c r="D20" s="64"/>
      <c r="E20" s="317">
        <f>IF(D20="","",MAX(D20,D21))</f>
      </c>
      <c r="F20" s="315">
        <f>_xlfn.IFERROR(IF(E20="","",RANK(E20,$E$4:$E$43,1)),"")</f>
      </c>
      <c r="G20" s="313">
        <f>_xlfn.IFERROR(IF(E20="","",IF(E20="N",(MAX($F$4:$F$43)+1),F20)),"")</f>
      </c>
      <c r="H20" s="39" t="s">
        <v>55</v>
      </c>
      <c r="I20" s="30"/>
      <c r="J20" s="64"/>
      <c r="K20" s="65"/>
      <c r="L20" s="21">
        <f t="shared" si="0"/>
      </c>
      <c r="M20" s="365">
        <f>IF(L20="","",MIN(L21,L20))</f>
      </c>
      <c r="N20" s="384">
        <f>IF(M20="","",RANK(M20,$M$4:$M$43,1))</f>
      </c>
      <c r="O20" s="386">
        <f>IF(N20="","",SUM(N20,G20))</f>
      </c>
      <c r="P20" s="363">
        <f>IF(O20="","",RANK(O20,$O$4:$O$43,1))</f>
      </c>
      <c r="Q20" s="333">
        <f>IF(P20="","",VLOOKUP(P20,'Bodové hodnocení'!$A$1:$B$36,2,FALSE))</f>
      </c>
      <c r="Y20" s="28"/>
    </row>
    <row r="21" spans="1:25" ht="15.75" customHeight="1" thickBot="1">
      <c r="A21" s="322"/>
      <c r="B21" s="320"/>
      <c r="C21" s="36" t="s">
        <v>58</v>
      </c>
      <c r="D21" s="71"/>
      <c r="E21" s="318"/>
      <c r="F21" s="316"/>
      <c r="G21" s="314"/>
      <c r="H21" s="41" t="s">
        <v>56</v>
      </c>
      <c r="I21" s="31"/>
      <c r="J21" s="66"/>
      <c r="K21" s="67"/>
      <c r="L21" s="23">
        <f t="shared" si="0"/>
      </c>
      <c r="M21" s="367"/>
      <c r="N21" s="385"/>
      <c r="O21" s="386"/>
      <c r="P21" s="364"/>
      <c r="Q21" s="391"/>
      <c r="Y21" s="28"/>
    </row>
    <row r="22" spans="1:25" ht="15.75" customHeight="1" thickBot="1">
      <c r="A22" s="321" t="s">
        <v>27</v>
      </c>
      <c r="B22" s="319" t="s">
        <v>10</v>
      </c>
      <c r="C22" s="34" t="s">
        <v>57</v>
      </c>
      <c r="D22" s="64"/>
      <c r="E22" s="317">
        <f>IF(D22="","",MAX(D22,D23))</f>
      </c>
      <c r="F22" s="315">
        <f>_xlfn.IFERROR(IF(E22="","",RANK(E22,$E$4:$E$43,1)),"")</f>
      </c>
      <c r="G22" s="313">
        <f>_xlfn.IFERROR(IF(E22="","",IF(E22="N",(MAX($F$4:$F$43)+1),F22)),"")</f>
      </c>
      <c r="H22" s="39" t="s">
        <v>55</v>
      </c>
      <c r="I22" s="30"/>
      <c r="J22" s="64"/>
      <c r="K22" s="65"/>
      <c r="L22" s="21">
        <f t="shared" si="0"/>
      </c>
      <c r="M22" s="365">
        <f>IF(L22="","",MIN(L23,L22))</f>
      </c>
      <c r="N22" s="384">
        <f>IF(M22="","",RANK(M22,$M$4:$M$43,1))</f>
      </c>
      <c r="O22" s="386">
        <f>IF(N22="","",SUM(N22,G22))</f>
      </c>
      <c r="P22" s="363">
        <f>IF(O22="","",RANK(O22,$O$4:$O$43,1))</f>
      </c>
      <c r="Q22" s="333">
        <f>IF(P22="","",VLOOKUP(P22,'Bodové hodnocení'!$A$1:$B$36,2,FALSE))</f>
      </c>
      <c r="Y22" s="28"/>
    </row>
    <row r="23" spans="1:25" ht="15.75" customHeight="1" thickBot="1">
      <c r="A23" s="322"/>
      <c r="B23" s="320"/>
      <c r="C23" s="36" t="s">
        <v>58</v>
      </c>
      <c r="D23" s="71"/>
      <c r="E23" s="318"/>
      <c r="F23" s="316"/>
      <c r="G23" s="314"/>
      <c r="H23" s="41" t="s">
        <v>56</v>
      </c>
      <c r="I23" s="31"/>
      <c r="J23" s="66"/>
      <c r="K23" s="67"/>
      <c r="L23" s="23">
        <f t="shared" si="0"/>
      </c>
      <c r="M23" s="367"/>
      <c r="N23" s="385"/>
      <c r="O23" s="386"/>
      <c r="P23" s="364"/>
      <c r="Q23" s="391"/>
      <c r="Y23" s="28"/>
    </row>
    <row r="24" spans="1:25" ht="15.75" customHeight="1" thickBot="1">
      <c r="A24" s="321" t="s">
        <v>28</v>
      </c>
      <c r="B24" s="319" t="s">
        <v>66</v>
      </c>
      <c r="C24" s="34" t="s">
        <v>57</v>
      </c>
      <c r="D24" s="64"/>
      <c r="E24" s="317">
        <f>IF(D24="","",MAX(D24,D25))</f>
      </c>
      <c r="F24" s="315">
        <f>_xlfn.IFERROR(IF(E24="","",RANK(E24,$E$4:$E$43,1)),"")</f>
      </c>
      <c r="G24" s="313">
        <f>_xlfn.IFERROR(IF(E24="","",IF(E24="N",(MAX($F$4:$F$43)+1),F24)),"")</f>
      </c>
      <c r="H24" s="39" t="s">
        <v>55</v>
      </c>
      <c r="I24" s="30"/>
      <c r="J24" s="64"/>
      <c r="K24" s="65"/>
      <c r="L24" s="21">
        <f t="shared" si="0"/>
      </c>
      <c r="M24" s="365">
        <f>IF(L24="","",MIN(L25,L24))</f>
      </c>
      <c r="N24" s="384">
        <f>IF(M24="","",RANK(M24,$M$4:$M$43,1))</f>
      </c>
      <c r="O24" s="386">
        <f>IF(N24="","",SUM(N24,G24))</f>
      </c>
      <c r="P24" s="363">
        <f>IF(O24="","",RANK(O24,$O$4:$O$43,1))</f>
      </c>
      <c r="Q24" s="333">
        <f>IF(P24="","",VLOOKUP(P24,'Bodové hodnocení'!$A$1:$B$36,2,FALSE))</f>
      </c>
      <c r="Y24" s="28"/>
    </row>
    <row r="25" spans="1:25" ht="15.75" customHeight="1" thickBot="1">
      <c r="A25" s="322"/>
      <c r="B25" s="320"/>
      <c r="C25" s="36" t="s">
        <v>58</v>
      </c>
      <c r="D25" s="71"/>
      <c r="E25" s="318"/>
      <c r="F25" s="316"/>
      <c r="G25" s="314"/>
      <c r="H25" s="41" t="s">
        <v>56</v>
      </c>
      <c r="I25" s="31"/>
      <c r="J25" s="66"/>
      <c r="K25" s="67"/>
      <c r="L25" s="23">
        <f t="shared" si="0"/>
      </c>
      <c r="M25" s="367"/>
      <c r="N25" s="385"/>
      <c r="O25" s="386"/>
      <c r="P25" s="364"/>
      <c r="Q25" s="391"/>
      <c r="Y25" s="28"/>
    </row>
    <row r="26" spans="1:25" ht="15.75" customHeight="1" thickBot="1">
      <c r="A26" s="321" t="s">
        <v>29</v>
      </c>
      <c r="B26" s="319" t="s">
        <v>77</v>
      </c>
      <c r="C26" s="34" t="s">
        <v>57</v>
      </c>
      <c r="D26" s="64"/>
      <c r="E26" s="317">
        <f>IF(D26="","",MAX(D26,D27))</f>
      </c>
      <c r="F26" s="315">
        <f>_xlfn.IFERROR(IF(E26="","",RANK(E26,$E$4:$E$43,1)),"")</f>
      </c>
      <c r="G26" s="313">
        <f>_xlfn.IFERROR(IF(E26="","",IF(E26="N",(MAX($F$4:$F$43)+1),F26)),"")</f>
      </c>
      <c r="H26" s="39" t="s">
        <v>55</v>
      </c>
      <c r="I26" s="30"/>
      <c r="J26" s="64"/>
      <c r="K26" s="65"/>
      <c r="L26" s="21">
        <f t="shared" si="0"/>
      </c>
      <c r="M26" s="365">
        <f>IF(L26="","",MIN(L27,L26))</f>
      </c>
      <c r="N26" s="384">
        <f>IF(M26="","",RANK(M26,$M$4:$M$43,1))</f>
      </c>
      <c r="O26" s="386">
        <f>IF(N26="","",SUM(N26,G26))</f>
      </c>
      <c r="P26" s="363">
        <f>IF(O26="","",RANK(O26,$O$4:$O$43,1))</f>
      </c>
      <c r="Q26" s="333">
        <f>IF(P26="","",VLOOKUP(P26,'Bodové hodnocení'!$A$1:$B$36,2,FALSE))</f>
      </c>
      <c r="Y26" s="28"/>
    </row>
    <row r="27" spans="1:25" ht="15.75" customHeight="1" thickBot="1">
      <c r="A27" s="322"/>
      <c r="B27" s="320"/>
      <c r="C27" s="36" t="s">
        <v>58</v>
      </c>
      <c r="D27" s="71"/>
      <c r="E27" s="318"/>
      <c r="F27" s="316"/>
      <c r="G27" s="314"/>
      <c r="H27" s="41" t="s">
        <v>56</v>
      </c>
      <c r="I27" s="31"/>
      <c r="J27" s="66"/>
      <c r="K27" s="67"/>
      <c r="L27" s="23">
        <f t="shared" si="0"/>
      </c>
      <c r="M27" s="367"/>
      <c r="N27" s="385"/>
      <c r="O27" s="386"/>
      <c r="P27" s="364"/>
      <c r="Q27" s="391"/>
      <c r="Y27" s="28"/>
    </row>
    <row r="28" spans="1:25" ht="15.75" customHeight="1" thickBot="1">
      <c r="A28" s="321" t="s">
        <v>30</v>
      </c>
      <c r="B28" s="319" t="s">
        <v>24</v>
      </c>
      <c r="C28" s="34" t="s">
        <v>57</v>
      </c>
      <c r="D28" s="64"/>
      <c r="E28" s="317">
        <f>IF(D28="","",MAX(D28,D29))</f>
      </c>
      <c r="F28" s="315">
        <f>_xlfn.IFERROR(IF(E28="","",RANK(E28,$E$4:$E$43,1)),"")</f>
      </c>
      <c r="G28" s="313">
        <f>_xlfn.IFERROR(IF(E28="","",IF(E28="N",(MAX($F$4:$F$43)+1),F28)),"")</f>
      </c>
      <c r="H28" s="39" t="s">
        <v>55</v>
      </c>
      <c r="I28" s="30"/>
      <c r="J28" s="64"/>
      <c r="K28" s="65"/>
      <c r="L28" s="21">
        <f t="shared" si="0"/>
      </c>
      <c r="M28" s="365">
        <f>IF(L28="","",MIN(L29,L28))</f>
      </c>
      <c r="N28" s="384">
        <f>IF(M28="","",RANK(M28,$M$4:$M$43,1))</f>
      </c>
      <c r="O28" s="386">
        <f>IF(N28="","",SUM(N28,G28))</f>
      </c>
      <c r="P28" s="363">
        <f>IF(O28="","",RANK(O28,$O$4:$O$43,1))</f>
      </c>
      <c r="Q28" s="333">
        <f>IF(P28="","",VLOOKUP(P28,'Bodové hodnocení'!$A$1:$B$36,2,FALSE))</f>
      </c>
      <c r="Y28" s="28"/>
    </row>
    <row r="29" spans="1:17" ht="15.75" customHeight="1" thickBot="1">
      <c r="A29" s="322"/>
      <c r="B29" s="320"/>
      <c r="C29" s="36" t="s">
        <v>58</v>
      </c>
      <c r="D29" s="71"/>
      <c r="E29" s="318"/>
      <c r="F29" s="316"/>
      <c r="G29" s="314"/>
      <c r="H29" s="41" t="s">
        <v>56</v>
      </c>
      <c r="I29" s="31"/>
      <c r="J29" s="66"/>
      <c r="K29" s="67"/>
      <c r="L29" s="23">
        <f t="shared" si="0"/>
      </c>
      <c r="M29" s="367"/>
      <c r="N29" s="385"/>
      <c r="O29" s="386"/>
      <c r="P29" s="364"/>
      <c r="Q29" s="391"/>
    </row>
    <row r="30" spans="1:17" ht="15.75" customHeight="1" thickBot="1">
      <c r="A30" s="321" t="s">
        <v>44</v>
      </c>
      <c r="B30" s="319" t="s">
        <v>75</v>
      </c>
      <c r="C30" s="34" t="s">
        <v>57</v>
      </c>
      <c r="D30" s="64"/>
      <c r="E30" s="317">
        <f>IF(D30="","",MAX(D30,D31))</f>
      </c>
      <c r="F30" s="315">
        <f>_xlfn.IFERROR(IF(E30="","",RANK(E30,$E$4:$E$43,1)),"")</f>
      </c>
      <c r="G30" s="313">
        <f>_xlfn.IFERROR(IF(E30="","",IF(E30="N",(MAX($F$4:$F$43)+1),F30)),"")</f>
      </c>
      <c r="H30" s="39" t="s">
        <v>55</v>
      </c>
      <c r="I30" s="30"/>
      <c r="J30" s="64"/>
      <c r="K30" s="65"/>
      <c r="L30" s="21">
        <f t="shared" si="0"/>
      </c>
      <c r="M30" s="365">
        <f>IF(L30="","",MIN(L31,L30))</f>
      </c>
      <c r="N30" s="384">
        <f>IF(M30="","",RANK(M30,$M$4:$M$43,1))</f>
      </c>
      <c r="O30" s="386">
        <f>IF(N30="","",SUM(N30,G30))</f>
      </c>
      <c r="P30" s="363">
        <f>IF(O30="","",RANK(O30,$O$4:$O$43,1))</f>
      </c>
      <c r="Q30" s="333">
        <f>IF(P30="","",VLOOKUP(P30,'Bodové hodnocení'!$A$1:$B$36,2,FALSE))</f>
      </c>
    </row>
    <row r="31" spans="1:17" ht="15.75" customHeight="1" thickBot="1">
      <c r="A31" s="322"/>
      <c r="B31" s="320"/>
      <c r="C31" s="36" t="s">
        <v>58</v>
      </c>
      <c r="D31" s="71"/>
      <c r="E31" s="318"/>
      <c r="F31" s="316"/>
      <c r="G31" s="314"/>
      <c r="H31" s="41" t="s">
        <v>56</v>
      </c>
      <c r="I31" s="31"/>
      <c r="J31" s="66"/>
      <c r="K31" s="67"/>
      <c r="L31" s="23">
        <f t="shared" si="0"/>
      </c>
      <c r="M31" s="367"/>
      <c r="N31" s="385"/>
      <c r="O31" s="386"/>
      <c r="P31" s="364"/>
      <c r="Q31" s="391"/>
    </row>
    <row r="32" spans="1:17" ht="14.25" customHeight="1" thickBot="1">
      <c r="A32" s="321" t="s">
        <v>53</v>
      </c>
      <c r="B32" s="319" t="s">
        <v>76</v>
      </c>
      <c r="C32" s="34" t="s">
        <v>57</v>
      </c>
      <c r="D32" s="64"/>
      <c r="E32" s="317">
        <f>IF(D32="","",MAX(D32,D33))</f>
      </c>
      <c r="F32" s="315">
        <f>_xlfn.IFERROR(IF(E32="","",RANK(E32,$E$4:$E$43,1)),"")</f>
      </c>
      <c r="G32" s="313">
        <f>_xlfn.IFERROR(IF(E32="","",IF(E32="N",(MAX($F$4:$F$43)+1),F32)),"")</f>
      </c>
      <c r="H32" s="39" t="s">
        <v>55</v>
      </c>
      <c r="I32" s="30"/>
      <c r="J32" s="64"/>
      <c r="K32" s="65"/>
      <c r="L32" s="21">
        <f t="shared" si="0"/>
      </c>
      <c r="M32" s="365">
        <f>IF(L32="","",MIN(L33,L32))</f>
      </c>
      <c r="N32" s="384">
        <f>IF(M32="","",RANK(M32,$M$4:$M$43,1))</f>
      </c>
      <c r="O32" s="386">
        <f>IF(N32="","",SUM(N32,G32))</f>
      </c>
      <c r="P32" s="363">
        <f>IF(O32="","",RANK(O32,$O$4:$O$43,1))</f>
      </c>
      <c r="Q32" s="333">
        <f>IF(P32="","",VLOOKUP(P32,'Bodové hodnocení'!$A$1:$B$36,2,FALSE))</f>
      </c>
    </row>
    <row r="33" spans="1:17" ht="15.75" customHeight="1" thickBot="1">
      <c r="A33" s="322"/>
      <c r="B33" s="320"/>
      <c r="C33" s="36" t="s">
        <v>58</v>
      </c>
      <c r="D33" s="71"/>
      <c r="E33" s="318"/>
      <c r="F33" s="316"/>
      <c r="G33" s="314"/>
      <c r="H33" s="41" t="s">
        <v>56</v>
      </c>
      <c r="I33" s="31"/>
      <c r="J33" s="66"/>
      <c r="K33" s="67"/>
      <c r="L33" s="23">
        <f t="shared" si="0"/>
      </c>
      <c r="M33" s="367"/>
      <c r="N33" s="385"/>
      <c r="O33" s="386"/>
      <c r="P33" s="364"/>
      <c r="Q33" s="391"/>
    </row>
    <row r="34" spans="1:17" ht="15.75" customHeight="1" thickBot="1">
      <c r="A34" s="321" t="s">
        <v>60</v>
      </c>
      <c r="B34" s="319" t="s">
        <v>74</v>
      </c>
      <c r="C34" s="34" t="s">
        <v>57</v>
      </c>
      <c r="D34" s="64"/>
      <c r="E34" s="317">
        <f>IF(D34="","",MAX(D34,D35))</f>
      </c>
      <c r="F34" s="315">
        <f>_xlfn.IFERROR(IF(E34="","",RANK(E34,$E$4:$E$43,1)),"")</f>
      </c>
      <c r="G34" s="313">
        <f>_xlfn.IFERROR(IF(E34="","",IF(E34="N",(MAX($F$4:$F$43)+1),F34)),"")</f>
      </c>
      <c r="H34" s="39" t="s">
        <v>55</v>
      </c>
      <c r="I34" s="30"/>
      <c r="J34" s="64"/>
      <c r="K34" s="65"/>
      <c r="L34" s="21">
        <f t="shared" si="0"/>
      </c>
      <c r="M34" s="365">
        <f>IF(L34="","",MIN(L35,L34))</f>
      </c>
      <c r="N34" s="384">
        <f>IF(M34="","",RANK(M34,$M$4:$M$43,1))</f>
      </c>
      <c r="O34" s="386">
        <f>IF(N34="","",SUM(N34,G34))</f>
      </c>
      <c r="P34" s="363">
        <f>IF(O34="","",RANK(O34,$O$4:$O$43,1))</f>
      </c>
      <c r="Q34" s="333">
        <f>IF(P34="","",VLOOKUP(P34,'Bodové hodnocení'!$A$1:$B$36,2,FALSE))</f>
      </c>
    </row>
    <row r="35" spans="1:17" ht="15.75" customHeight="1" thickBot="1">
      <c r="A35" s="322"/>
      <c r="B35" s="320"/>
      <c r="C35" s="36" t="s">
        <v>58</v>
      </c>
      <c r="D35" s="71"/>
      <c r="E35" s="318"/>
      <c r="F35" s="316"/>
      <c r="G35" s="314"/>
      <c r="H35" s="41" t="s">
        <v>56</v>
      </c>
      <c r="I35" s="31"/>
      <c r="J35" s="66"/>
      <c r="K35" s="67"/>
      <c r="L35" s="23">
        <f t="shared" si="0"/>
      </c>
      <c r="M35" s="367"/>
      <c r="N35" s="385"/>
      <c r="O35" s="386"/>
      <c r="P35" s="364"/>
      <c r="Q35" s="391"/>
    </row>
    <row r="36" spans="1:17" ht="15.75" customHeight="1" thickBot="1">
      <c r="A36" s="321" t="s">
        <v>61</v>
      </c>
      <c r="B36" s="319" t="s">
        <v>17</v>
      </c>
      <c r="C36" s="34" t="s">
        <v>57</v>
      </c>
      <c r="D36" s="64"/>
      <c r="E36" s="317">
        <f>IF(D36="","",MAX(D36,D37))</f>
      </c>
      <c r="F36" s="315">
        <f>_xlfn.IFERROR(IF(E36="","",RANK(E36,$E$4:$E$43,1)),"")</f>
      </c>
      <c r="G36" s="313">
        <f>_xlfn.IFERROR(IF(E36="","",IF(E36="N",(MAX($F$4:$F$43)+1),F36)),"")</f>
      </c>
      <c r="H36" s="39" t="s">
        <v>55</v>
      </c>
      <c r="I36" s="30"/>
      <c r="J36" s="64"/>
      <c r="K36" s="65"/>
      <c r="L36" s="21">
        <f t="shared" si="0"/>
      </c>
      <c r="M36" s="365">
        <f>IF(L36="","",MIN(L37,L36))</f>
      </c>
      <c r="N36" s="384">
        <f>IF(M36="","",RANK(M36,$M$4:$M$43,1))</f>
      </c>
      <c r="O36" s="386">
        <f>IF(N36="","",SUM(N36,G36))</f>
      </c>
      <c r="P36" s="363">
        <f>IF(O36="","",RANK(O36,$O$4:$O$43,1))</f>
      </c>
      <c r="Q36" s="333">
        <f>IF(P36="","",VLOOKUP(P36,'Bodové hodnocení'!$A$1:$B$36,2,FALSE))</f>
      </c>
    </row>
    <row r="37" spans="1:17" ht="15.75" customHeight="1" thickBot="1">
      <c r="A37" s="322"/>
      <c r="B37" s="320"/>
      <c r="C37" s="36" t="s">
        <v>58</v>
      </c>
      <c r="D37" s="71"/>
      <c r="E37" s="318"/>
      <c r="F37" s="316"/>
      <c r="G37" s="314"/>
      <c r="H37" s="41" t="s">
        <v>56</v>
      </c>
      <c r="I37" s="31"/>
      <c r="J37" s="66"/>
      <c r="K37" s="67"/>
      <c r="L37" s="23">
        <f t="shared" si="0"/>
      </c>
      <c r="M37" s="367"/>
      <c r="N37" s="385"/>
      <c r="O37" s="386"/>
      <c r="P37" s="364"/>
      <c r="Q37" s="391"/>
    </row>
    <row r="38" spans="1:17" ht="15.75" customHeight="1" thickBot="1">
      <c r="A38" s="321" t="s">
        <v>62</v>
      </c>
      <c r="B38" s="319" t="s">
        <v>71</v>
      </c>
      <c r="C38" s="34" t="s">
        <v>57</v>
      </c>
      <c r="D38" s="64"/>
      <c r="E38" s="317">
        <f>IF(D38="","",MAX(D38,D39))</f>
      </c>
      <c r="F38" s="315">
        <f>_xlfn.IFERROR(IF(E38="","",RANK(E38,$E$4:$E$43,1)),"")</f>
      </c>
      <c r="G38" s="313">
        <f>_xlfn.IFERROR(IF(E38="","",IF(E38="N",(MAX($F$4:$F$43)+1),F38)),"")</f>
      </c>
      <c r="H38" s="39" t="s">
        <v>55</v>
      </c>
      <c r="I38" s="30"/>
      <c r="J38" s="64"/>
      <c r="K38" s="65"/>
      <c r="L38" s="21">
        <f t="shared" si="0"/>
      </c>
      <c r="M38" s="365">
        <f>IF(L38="","",MIN(L39,L38))</f>
      </c>
      <c r="N38" s="384">
        <f>IF(M38="","",RANK(M38,$M$4:$M$43,1))</f>
      </c>
      <c r="O38" s="386">
        <f>IF(N38="","",SUM(N38,G38))</f>
      </c>
      <c r="P38" s="363">
        <f>IF(O38="","",RANK(O38,$O$4:$O$43,1))</f>
      </c>
      <c r="Q38" s="333">
        <f>IF(P38="","",VLOOKUP(P38,'Bodové hodnocení'!$A$1:$B$36,2,FALSE))</f>
      </c>
    </row>
    <row r="39" spans="1:17" ht="15.75" customHeight="1" thickBot="1">
      <c r="A39" s="322"/>
      <c r="B39" s="320"/>
      <c r="C39" s="36" t="s">
        <v>58</v>
      </c>
      <c r="D39" s="71"/>
      <c r="E39" s="318"/>
      <c r="F39" s="316"/>
      <c r="G39" s="314"/>
      <c r="H39" s="41" t="s">
        <v>56</v>
      </c>
      <c r="I39" s="31"/>
      <c r="J39" s="66"/>
      <c r="K39" s="67"/>
      <c r="L39" s="23">
        <f t="shared" si="0"/>
      </c>
      <c r="M39" s="367"/>
      <c r="N39" s="385"/>
      <c r="O39" s="386"/>
      <c r="P39" s="364"/>
      <c r="Q39" s="391"/>
    </row>
    <row r="40" spans="1:17" ht="15.75" customHeight="1" thickBot="1">
      <c r="A40" s="321" t="s">
        <v>72</v>
      </c>
      <c r="B40" s="319" t="s">
        <v>14</v>
      </c>
      <c r="C40" s="34" t="s">
        <v>57</v>
      </c>
      <c r="D40" s="64"/>
      <c r="E40" s="317">
        <f>IF(D40="","",MAX(D40,D41))</f>
      </c>
      <c r="F40" s="315">
        <f>_xlfn.IFERROR(IF(E40="","",RANK(E40,$E$4:$E$43,1)),"")</f>
      </c>
      <c r="G40" s="313">
        <f>_xlfn.IFERROR(IF(E40="","",IF(E40="N",(MAX($F$4:$F$43)+1),F40)),"")</f>
      </c>
      <c r="H40" s="39" t="s">
        <v>55</v>
      </c>
      <c r="I40" s="30"/>
      <c r="J40" s="64"/>
      <c r="K40" s="65"/>
      <c r="L40" s="21">
        <f t="shared" si="0"/>
      </c>
      <c r="M40" s="365">
        <f>IF(L40="","",MIN(L41,L40))</f>
      </c>
      <c r="N40" s="384">
        <f>IF(M40="","",RANK(M40,$M$4:$M$43,1))</f>
      </c>
      <c r="O40" s="386">
        <f>IF(N40="","",SUM(N40,G40))</f>
      </c>
      <c r="P40" s="363">
        <f>IF(O40="","",RANK(O40,$O$4:$O$43,1))</f>
      </c>
      <c r="Q40" s="333">
        <f>IF(P40="","",VLOOKUP(P40,'Bodové hodnocení'!$A$1:$B$36,2,FALSE))</f>
      </c>
    </row>
    <row r="41" spans="1:17" ht="15.75" customHeight="1" thickBot="1">
      <c r="A41" s="322"/>
      <c r="B41" s="320"/>
      <c r="C41" s="36" t="s">
        <v>58</v>
      </c>
      <c r="D41" s="71"/>
      <c r="E41" s="318"/>
      <c r="F41" s="316"/>
      <c r="G41" s="314"/>
      <c r="H41" s="41" t="s">
        <v>56</v>
      </c>
      <c r="I41" s="31"/>
      <c r="J41" s="66"/>
      <c r="K41" s="67"/>
      <c r="L41" s="23">
        <f t="shared" si="0"/>
      </c>
      <c r="M41" s="367"/>
      <c r="N41" s="385"/>
      <c r="O41" s="386"/>
      <c r="P41" s="364"/>
      <c r="Q41" s="391"/>
    </row>
    <row r="42" spans="1:17" ht="15.75" customHeight="1">
      <c r="A42" s="321" t="s">
        <v>78</v>
      </c>
      <c r="B42" s="319" t="s">
        <v>5</v>
      </c>
      <c r="C42" s="34" t="s">
        <v>57</v>
      </c>
      <c r="D42" s="64"/>
      <c r="E42" s="317">
        <f>IF(D42="","",MAX(D42,D43))</f>
      </c>
      <c r="F42" s="315">
        <f>_xlfn.IFERROR(IF(E42="","",RANK(E42,$E$4:$E$43,1)),"")</f>
      </c>
      <c r="G42" s="313">
        <f>_xlfn.IFERROR(IF(E42="","",IF(E42="N",(MAX($F$4:$F$43)+1),F42)),"")</f>
      </c>
      <c r="H42" s="39" t="s">
        <v>55</v>
      </c>
      <c r="I42" s="30"/>
      <c r="J42" s="64"/>
      <c r="K42" s="65"/>
      <c r="L42" s="21">
        <f t="shared" si="0"/>
      </c>
      <c r="M42" s="365">
        <f>IF(L42="","",MIN(L43,L42))</f>
      </c>
      <c r="N42" s="384">
        <f>IF(M42="","",RANK(M42,$M$4:$M$43,1))</f>
      </c>
      <c r="O42" s="389">
        <f>IF(N42="","",SUM(N42,G42))</f>
      </c>
      <c r="P42" s="363">
        <f>IF(O42="","",RANK(O42,$O$4:$O$43,1))</f>
      </c>
      <c r="Q42" s="333">
        <f>IF(P42="","",VLOOKUP(P42,'Bodové hodnocení'!$A$1:$B$36,2,FALSE))</f>
      </c>
    </row>
    <row r="43" spans="1:17" s="44" customFormat="1" ht="16.5" customHeight="1" thickBot="1">
      <c r="A43" s="339"/>
      <c r="B43" s="406"/>
      <c r="C43" s="38" t="s">
        <v>58</v>
      </c>
      <c r="D43" s="71"/>
      <c r="E43" s="440"/>
      <c r="F43" s="408"/>
      <c r="G43" s="409"/>
      <c r="H43" s="43" t="s">
        <v>56</v>
      </c>
      <c r="I43" s="31"/>
      <c r="J43" s="69"/>
      <c r="K43" s="70"/>
      <c r="L43" s="25">
        <f t="shared" si="0"/>
      </c>
      <c r="M43" s="441"/>
      <c r="N43" s="438"/>
      <c r="O43" s="485"/>
      <c r="P43" s="401"/>
      <c r="Q43" s="334"/>
    </row>
    <row r="44" spans="1:17" s="56" customFormat="1" ht="49.5" customHeight="1" thickBot="1" thickTop="1">
      <c r="A44" s="360" t="s">
        <v>82</v>
      </c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2"/>
    </row>
    <row r="45" spans="1:17" ht="18" customHeight="1" thickBot="1" thickTop="1">
      <c r="A45" s="451" t="s">
        <v>63</v>
      </c>
      <c r="B45" s="452"/>
      <c r="C45" s="442" t="s">
        <v>31</v>
      </c>
      <c r="D45" s="443"/>
      <c r="E45" s="443"/>
      <c r="F45" s="443"/>
      <c r="G45" s="55"/>
      <c r="H45" s="444" t="s">
        <v>67</v>
      </c>
      <c r="I45" s="445"/>
      <c r="J45" s="445"/>
      <c r="K45" s="445"/>
      <c r="L45" s="445"/>
      <c r="M45" s="445"/>
      <c r="N45" s="446"/>
      <c r="O45" s="447" t="s">
        <v>32</v>
      </c>
      <c r="P45" s="448" t="s">
        <v>69</v>
      </c>
      <c r="Q45" s="450" t="s">
        <v>33</v>
      </c>
    </row>
    <row r="46" spans="1:17" ht="57" thickBot="1">
      <c r="A46" s="46" t="s">
        <v>34</v>
      </c>
      <c r="B46" s="47" t="s">
        <v>2</v>
      </c>
      <c r="C46" s="48"/>
      <c r="D46" s="49" t="s">
        <v>42</v>
      </c>
      <c r="E46" s="49" t="s">
        <v>35</v>
      </c>
      <c r="F46" s="50" t="s">
        <v>36</v>
      </c>
      <c r="G46" s="51" t="s">
        <v>36</v>
      </c>
      <c r="H46" s="49"/>
      <c r="I46" s="52" t="s">
        <v>37</v>
      </c>
      <c r="J46" s="52" t="s">
        <v>38</v>
      </c>
      <c r="K46" s="52" t="s">
        <v>39</v>
      </c>
      <c r="L46" s="52" t="s">
        <v>42</v>
      </c>
      <c r="M46" s="52" t="s">
        <v>35</v>
      </c>
      <c r="N46" s="53" t="s">
        <v>36</v>
      </c>
      <c r="O46" s="412"/>
      <c r="P46" s="449"/>
      <c r="Q46" s="413"/>
    </row>
    <row r="47" spans="1:17" ht="16.5" customHeight="1" thickBot="1">
      <c r="A47" s="321" t="s">
        <v>16</v>
      </c>
      <c r="B47" s="340" t="s">
        <v>52</v>
      </c>
      <c r="C47" s="26" t="s">
        <v>57</v>
      </c>
      <c r="D47" s="29"/>
      <c r="E47" s="317">
        <f>IF(D47="","",MAX(D47,D48))</f>
      </c>
      <c r="F47" s="315">
        <f>_xlfn.IFERROR(IF(E47="","",RANK(E47,$E$47:$E$82,1)),"")</f>
      </c>
      <c r="G47" s="313">
        <f>_xlfn.IFERROR(IF(E47="","",IF(E47="N",(MAX($F$47:$F$82)+1),F47)),"")</f>
      </c>
      <c r="H47" s="39" t="s">
        <v>55</v>
      </c>
      <c r="I47" s="30"/>
      <c r="J47" s="60"/>
      <c r="K47" s="61"/>
      <c r="L47" s="57">
        <f>IF(I47="","",MAX(I47,J47)+K47)</f>
      </c>
      <c r="M47" s="365">
        <f>IF(L47="","",MIN(L48,L47))</f>
      </c>
      <c r="N47" s="384">
        <f>IF(M47="","",RANK(M47,$M$47:$M$82,1))</f>
      </c>
      <c r="O47" s="386">
        <f>IF(N47="","",SUM(N47,G47))</f>
      </c>
      <c r="P47" s="363">
        <f>IF(O47="","",RANK(O47,$O$47:$O$82,1))</f>
      </c>
      <c r="Q47" s="333">
        <f>IF(P47="","",VLOOKUP(P47,'Bodové hodnocení'!$A$1:$B$36,2,FALSE))</f>
      </c>
    </row>
    <row r="48" spans="1:17" ht="16.5" customHeight="1" thickBot="1">
      <c r="A48" s="338"/>
      <c r="B48" s="348"/>
      <c r="C48" s="35" t="s">
        <v>58</v>
      </c>
      <c r="D48" s="31"/>
      <c r="E48" s="318"/>
      <c r="F48" s="316"/>
      <c r="G48" s="314"/>
      <c r="H48" s="40" t="s">
        <v>56</v>
      </c>
      <c r="I48" s="31"/>
      <c r="J48" s="62"/>
      <c r="K48" s="63"/>
      <c r="L48" s="58">
        <f aca="true" t="shared" si="1" ref="L48:L82">IF(I48="","",MAX(I48,J48)+K48)</f>
      </c>
      <c r="M48" s="366"/>
      <c r="N48" s="439"/>
      <c r="O48" s="386"/>
      <c r="P48" s="399"/>
      <c r="Q48" s="337"/>
    </row>
    <row r="49" spans="1:17" ht="16.5" customHeight="1" thickBot="1">
      <c r="A49" s="321" t="s">
        <v>18</v>
      </c>
      <c r="B49" s="319" t="s">
        <v>13</v>
      </c>
      <c r="C49" s="34" t="s">
        <v>57</v>
      </c>
      <c r="D49" s="29"/>
      <c r="E49" s="317">
        <f>IF(D49="","",MAX(D49,D50))</f>
      </c>
      <c r="F49" s="315">
        <f>_xlfn.IFERROR(IF(E49="","",RANK(E49,$E$47:$E$82,1)),"")</f>
      </c>
      <c r="G49" s="313">
        <f>_xlfn.IFERROR(IF(E49="","",IF(E49="N",(MAX($F$47:$F$82)+1),F49)),"")</f>
      </c>
      <c r="H49" s="39" t="s">
        <v>55</v>
      </c>
      <c r="I49" s="30"/>
      <c r="J49" s="64"/>
      <c r="K49" s="65"/>
      <c r="L49" s="57">
        <f t="shared" si="1"/>
      </c>
      <c r="M49" s="365">
        <f>IF(L49="","",MIN(L50,L49))</f>
      </c>
      <c r="N49" s="384">
        <f>IF(M49="","",RANK(M49,$M$47:$M$82,1))</f>
      </c>
      <c r="O49" s="386">
        <f>IF(N49="","",SUM(N49,G49))</f>
      </c>
      <c r="P49" s="363">
        <f>IF(O49="","",RANK(O49,$O$47:$O$82,1))</f>
      </c>
      <c r="Q49" s="333">
        <f>IF(P49="","",VLOOKUP(P49,'Bodové hodnocení'!$A$1:$B$36,2,FALSE))</f>
      </c>
    </row>
    <row r="50" spans="1:17" ht="16.5" customHeight="1" thickBot="1">
      <c r="A50" s="322"/>
      <c r="B50" s="320"/>
      <c r="C50" s="36" t="s">
        <v>58</v>
      </c>
      <c r="D50" s="31"/>
      <c r="E50" s="318"/>
      <c r="F50" s="316"/>
      <c r="G50" s="314"/>
      <c r="H50" s="41" t="s">
        <v>56</v>
      </c>
      <c r="I50" s="31"/>
      <c r="J50" s="66"/>
      <c r="K50" s="67"/>
      <c r="L50" s="58">
        <f t="shared" si="1"/>
      </c>
      <c r="M50" s="366"/>
      <c r="N50" s="439"/>
      <c r="O50" s="386"/>
      <c r="P50" s="399"/>
      <c r="Q50" s="337"/>
    </row>
    <row r="51" spans="1:17" ht="16.5" customHeight="1" thickBot="1">
      <c r="A51" s="321" t="s">
        <v>19</v>
      </c>
      <c r="B51" s="392" t="s">
        <v>12</v>
      </c>
      <c r="C51" s="34" t="s">
        <v>57</v>
      </c>
      <c r="D51" s="29"/>
      <c r="E51" s="317">
        <f>IF(D51="","",MAX(D51,D52))</f>
      </c>
      <c r="F51" s="315">
        <f>_xlfn.IFERROR(IF(E51="","",RANK(E51,$E$47:$E$82,1)),"")</f>
      </c>
      <c r="G51" s="313">
        <f>_xlfn.IFERROR(IF(E51="","",IF(E51="N",(MAX($F$47:$F$82)+1),F51)),"")</f>
      </c>
      <c r="H51" s="39" t="s">
        <v>55</v>
      </c>
      <c r="I51" s="30"/>
      <c r="J51" s="64"/>
      <c r="K51" s="65"/>
      <c r="L51" s="57">
        <f t="shared" si="1"/>
      </c>
      <c r="M51" s="365">
        <f>IF(L51="","",MIN(L52,L51))</f>
      </c>
      <c r="N51" s="384">
        <f>IF(M51="","",RANK(M51,$M$47:$M$82,1))</f>
      </c>
      <c r="O51" s="386">
        <f>IF(N51="","",SUM(N51,G51))</f>
      </c>
      <c r="P51" s="363">
        <f>IF(O51="","",RANK(O51,$O$47:$O$82,1))</f>
      </c>
      <c r="Q51" s="333">
        <f>IF(P51="","",VLOOKUP(P51,'Bodové hodnocení'!$A$1:$B$36,2,FALSE))</f>
      </c>
    </row>
    <row r="52" spans="1:17" ht="16.5" customHeight="1" thickBot="1">
      <c r="A52" s="338"/>
      <c r="B52" s="320"/>
      <c r="C52" s="36" t="s">
        <v>58</v>
      </c>
      <c r="D52" s="31"/>
      <c r="E52" s="318"/>
      <c r="F52" s="316"/>
      <c r="G52" s="314"/>
      <c r="H52" s="41" t="s">
        <v>56</v>
      </c>
      <c r="I52" s="31"/>
      <c r="J52" s="66"/>
      <c r="K52" s="67"/>
      <c r="L52" s="58">
        <f t="shared" si="1"/>
      </c>
      <c r="M52" s="366"/>
      <c r="N52" s="439"/>
      <c r="O52" s="386"/>
      <c r="P52" s="399"/>
      <c r="Q52" s="337"/>
    </row>
    <row r="53" spans="1:17" ht="16.5" customHeight="1" thickBot="1">
      <c r="A53" s="321" t="s">
        <v>20</v>
      </c>
      <c r="B53" s="319" t="s">
        <v>8</v>
      </c>
      <c r="C53" s="37" t="s">
        <v>57</v>
      </c>
      <c r="D53" s="29"/>
      <c r="E53" s="317">
        <f>IF(D53="","",MAX(D53,D54))</f>
      </c>
      <c r="F53" s="315">
        <f>_xlfn.IFERROR(IF(E53="","",RANK(E53,$E$47:$E$82,1)),"")</f>
      </c>
      <c r="G53" s="313">
        <f>_xlfn.IFERROR(IF(E53="","",IF(E53="N",(MAX($F$47:$F$82)+1),F53)),"")</f>
      </c>
      <c r="H53" s="42" t="s">
        <v>55</v>
      </c>
      <c r="I53" s="30"/>
      <c r="J53" s="29"/>
      <c r="K53" s="68"/>
      <c r="L53" s="57">
        <f t="shared" si="1"/>
      </c>
      <c r="M53" s="365">
        <f>IF(L53="","",MIN(L54,L53))</f>
      </c>
      <c r="N53" s="384">
        <f>IF(M53="","",RANK(M53,$M$47:$M$82,1))</f>
      </c>
      <c r="O53" s="386">
        <f>IF(N53="","",SUM(N53,G53))</f>
      </c>
      <c r="P53" s="363">
        <f>IF(O53="","",RANK(O53,$O$47:$O$82,1))</f>
      </c>
      <c r="Q53" s="333">
        <f>IF(P53="","",VLOOKUP(P53,'Bodové hodnocení'!$A$1:$B$36,2,FALSE))</f>
      </c>
    </row>
    <row r="54" spans="1:17" ht="16.5" customHeight="1" thickBot="1">
      <c r="A54" s="322"/>
      <c r="B54" s="320"/>
      <c r="C54" s="35" t="s">
        <v>58</v>
      </c>
      <c r="D54" s="31"/>
      <c r="E54" s="318"/>
      <c r="F54" s="316"/>
      <c r="G54" s="314"/>
      <c r="H54" s="40" t="s">
        <v>56</v>
      </c>
      <c r="I54" s="31"/>
      <c r="J54" s="62"/>
      <c r="K54" s="63"/>
      <c r="L54" s="58">
        <f t="shared" si="1"/>
      </c>
      <c r="M54" s="366"/>
      <c r="N54" s="439"/>
      <c r="O54" s="386"/>
      <c r="P54" s="399"/>
      <c r="Q54" s="337"/>
    </row>
    <row r="55" spans="1:17" ht="16.5" customHeight="1" thickBot="1">
      <c r="A55" s="321" t="s">
        <v>21</v>
      </c>
      <c r="B55" s="319" t="s">
        <v>4</v>
      </c>
      <c r="C55" s="34" t="s">
        <v>57</v>
      </c>
      <c r="D55" s="29"/>
      <c r="E55" s="317">
        <f>IF(D55="","",MAX(D55,D56))</f>
      </c>
      <c r="F55" s="315">
        <f>_xlfn.IFERROR(IF(E55="","",RANK(E55,$E$47:$E$82,1)),"")</f>
      </c>
      <c r="G55" s="313">
        <f>_xlfn.IFERROR(IF(E55="","",IF(E55="N",(MAX($F$47:$F$82)+1),F55)),"")</f>
      </c>
      <c r="H55" s="39" t="s">
        <v>55</v>
      </c>
      <c r="I55" s="30"/>
      <c r="J55" s="64"/>
      <c r="K55" s="65"/>
      <c r="L55" s="57">
        <f t="shared" si="1"/>
      </c>
      <c r="M55" s="365">
        <f>IF(L55="","",MIN(L56,L55))</f>
      </c>
      <c r="N55" s="384">
        <f>IF(M55="","",RANK(M55,$M$47:$M$82,1))</f>
      </c>
      <c r="O55" s="386">
        <f>IF(N55="","",SUM(N55,G55))</f>
      </c>
      <c r="P55" s="363">
        <f>IF(O55="","",RANK(O55,$O$47:$O$82,1))</f>
      </c>
      <c r="Q55" s="333">
        <f>IF(P55="","",VLOOKUP(P55,'Bodové hodnocení'!$A$1:$B$36,2,FALSE))</f>
      </c>
    </row>
    <row r="56" spans="1:17" ht="16.5" customHeight="1" thickBot="1">
      <c r="A56" s="338"/>
      <c r="B56" s="320"/>
      <c r="C56" s="36" t="s">
        <v>58</v>
      </c>
      <c r="D56" s="31"/>
      <c r="E56" s="318"/>
      <c r="F56" s="316"/>
      <c r="G56" s="314"/>
      <c r="H56" s="41" t="s">
        <v>56</v>
      </c>
      <c r="I56" s="31"/>
      <c r="J56" s="66"/>
      <c r="K56" s="67"/>
      <c r="L56" s="58">
        <f t="shared" si="1"/>
      </c>
      <c r="M56" s="366"/>
      <c r="N56" s="439"/>
      <c r="O56" s="386"/>
      <c r="P56" s="399"/>
      <c r="Q56" s="337"/>
    </row>
    <row r="57" spans="1:17" ht="16.5" customHeight="1" thickBot="1">
      <c r="A57" s="321" t="s">
        <v>22</v>
      </c>
      <c r="B57" s="319" t="s">
        <v>6</v>
      </c>
      <c r="C57" s="37" t="s">
        <v>57</v>
      </c>
      <c r="D57" s="29"/>
      <c r="E57" s="317">
        <f>IF(D57="","",MAX(D57,D58))</f>
      </c>
      <c r="F57" s="315">
        <f>_xlfn.IFERROR(IF(E57="","",RANK(E57,$E$47:$E$82,1)),"")</f>
      </c>
      <c r="G57" s="313">
        <f>_xlfn.IFERROR(IF(E57="","",IF(E57="N",(MAX($F$47:$F$82)+1),F57)),"")</f>
      </c>
      <c r="H57" s="42" t="s">
        <v>55</v>
      </c>
      <c r="I57" s="30"/>
      <c r="J57" s="29"/>
      <c r="K57" s="68"/>
      <c r="L57" s="57">
        <f t="shared" si="1"/>
      </c>
      <c r="M57" s="365">
        <f>IF(L57="","",MIN(L58,L57))</f>
      </c>
      <c r="N57" s="384">
        <f>IF(M57="","",RANK(M57,$M$47:$M$82,1))</f>
      </c>
      <c r="O57" s="386">
        <f>IF(N57="","",SUM(N57,G57))</f>
      </c>
      <c r="P57" s="363">
        <f>IF(O57="","",RANK(O57,$O$47:$O$82,1))</f>
      </c>
      <c r="Q57" s="333">
        <f>IF(P57="","",VLOOKUP(P57,'Bodové hodnocení'!$A$1:$B$36,2,FALSE))</f>
      </c>
    </row>
    <row r="58" spans="1:17" ht="16.5" customHeight="1" thickBot="1">
      <c r="A58" s="322"/>
      <c r="B58" s="320"/>
      <c r="C58" s="35" t="s">
        <v>58</v>
      </c>
      <c r="D58" s="31"/>
      <c r="E58" s="318"/>
      <c r="F58" s="316"/>
      <c r="G58" s="314"/>
      <c r="H58" s="40" t="s">
        <v>56</v>
      </c>
      <c r="I58" s="31"/>
      <c r="J58" s="62"/>
      <c r="K58" s="63"/>
      <c r="L58" s="58">
        <f t="shared" si="1"/>
      </c>
      <c r="M58" s="366"/>
      <c r="N58" s="439"/>
      <c r="O58" s="386"/>
      <c r="P58" s="399"/>
      <c r="Q58" s="337"/>
    </row>
    <row r="59" spans="1:17" ht="16.5" customHeight="1" thickBot="1">
      <c r="A59" s="321" t="s">
        <v>23</v>
      </c>
      <c r="B59" s="319" t="s">
        <v>73</v>
      </c>
      <c r="C59" s="34" t="s">
        <v>57</v>
      </c>
      <c r="D59" s="29"/>
      <c r="E59" s="317">
        <f>IF(D59="","",MAX(D59,D60))</f>
      </c>
      <c r="F59" s="315">
        <f>_xlfn.IFERROR(IF(E59="","",RANK(E59,$E$47:$E$82,1)),"")</f>
      </c>
      <c r="G59" s="313">
        <f>_xlfn.IFERROR(IF(E59="","",IF(E59="N",(MAX($F$47:$F$82)+1),F59)),"")</f>
      </c>
      <c r="H59" s="39" t="s">
        <v>55</v>
      </c>
      <c r="I59" s="30"/>
      <c r="J59" s="64"/>
      <c r="K59" s="65"/>
      <c r="L59" s="57">
        <f t="shared" si="1"/>
      </c>
      <c r="M59" s="365">
        <f>IF(L59="","",MIN(L60,L59))</f>
      </c>
      <c r="N59" s="384">
        <f>IF(M59="","",RANK(M59,$M$47:$M$82,1))</f>
      </c>
      <c r="O59" s="386">
        <f>IF(N59="","",SUM(N59,G59))</f>
      </c>
      <c r="P59" s="363">
        <f>IF(O59="","",RANK(O59,$O$47:$O$82,1))</f>
      </c>
      <c r="Q59" s="333">
        <f>IF(P59="","",VLOOKUP(P59,'Bodové hodnocení'!$A$1:$B$36,2,FALSE))</f>
      </c>
    </row>
    <row r="60" spans="1:17" ht="16.5" customHeight="1" thickBot="1">
      <c r="A60" s="338"/>
      <c r="B60" s="320"/>
      <c r="C60" s="36" t="s">
        <v>58</v>
      </c>
      <c r="D60" s="31"/>
      <c r="E60" s="318"/>
      <c r="F60" s="316"/>
      <c r="G60" s="314"/>
      <c r="H60" s="41" t="s">
        <v>56</v>
      </c>
      <c r="I60" s="31"/>
      <c r="J60" s="66"/>
      <c r="K60" s="67"/>
      <c r="L60" s="58">
        <f t="shared" si="1"/>
      </c>
      <c r="M60" s="366"/>
      <c r="N60" s="439"/>
      <c r="O60" s="386"/>
      <c r="P60" s="399"/>
      <c r="Q60" s="337"/>
    </row>
    <row r="61" spans="1:17" ht="16.5" customHeight="1" thickBot="1">
      <c r="A61" s="321" t="s">
        <v>25</v>
      </c>
      <c r="B61" s="319" t="s">
        <v>54</v>
      </c>
      <c r="C61" s="37" t="s">
        <v>57</v>
      </c>
      <c r="D61" s="29"/>
      <c r="E61" s="317">
        <f>IF(D61="","",MAX(D61,D62))</f>
      </c>
      <c r="F61" s="315">
        <f>_xlfn.IFERROR(IF(E61="","",RANK(E61,$E$47:$E$82,1)),"")</f>
      </c>
      <c r="G61" s="313">
        <f>_xlfn.IFERROR(IF(E61="","",IF(E61="N",(MAX($F$47:$F$82)+1),F61)),"")</f>
      </c>
      <c r="H61" s="42" t="s">
        <v>55</v>
      </c>
      <c r="I61" s="30"/>
      <c r="J61" s="29"/>
      <c r="K61" s="68"/>
      <c r="L61" s="57">
        <f t="shared" si="1"/>
      </c>
      <c r="M61" s="365">
        <f>IF(L61="","",MIN(L62,L61))</f>
      </c>
      <c r="N61" s="384">
        <f>IF(M61="","",RANK(M61,$M$47:$M$82,1))</f>
      </c>
      <c r="O61" s="386">
        <f>IF(N61="","",SUM(N61,G61))</f>
      </c>
      <c r="P61" s="363">
        <f>IF(O61="","",RANK(O61,$O$47:$O$82,1))</f>
      </c>
      <c r="Q61" s="333">
        <f>IF(P61="","",VLOOKUP(P61,'Bodové hodnocení'!$A$1:$B$36,2,FALSE))</f>
      </c>
    </row>
    <row r="62" spans="1:17" ht="16.5" customHeight="1" thickBot="1">
      <c r="A62" s="322"/>
      <c r="B62" s="320"/>
      <c r="C62" s="35" t="s">
        <v>58</v>
      </c>
      <c r="D62" s="31"/>
      <c r="E62" s="318"/>
      <c r="F62" s="316"/>
      <c r="G62" s="314"/>
      <c r="H62" s="40" t="s">
        <v>56</v>
      </c>
      <c r="I62" s="31"/>
      <c r="J62" s="62"/>
      <c r="K62" s="63"/>
      <c r="L62" s="58">
        <f t="shared" si="1"/>
      </c>
      <c r="M62" s="366"/>
      <c r="N62" s="439"/>
      <c r="O62" s="386"/>
      <c r="P62" s="399"/>
      <c r="Q62" s="337"/>
    </row>
    <row r="63" spans="1:17" ht="16.5" customHeight="1" thickBot="1">
      <c r="A63" s="321" t="s">
        <v>26</v>
      </c>
      <c r="B63" s="319" t="s">
        <v>10</v>
      </c>
      <c r="C63" s="34" t="s">
        <v>57</v>
      </c>
      <c r="D63" s="29"/>
      <c r="E63" s="317">
        <f>IF(D63="","",MAX(D63,D64))</f>
      </c>
      <c r="F63" s="315">
        <f>_xlfn.IFERROR(IF(E63="","",RANK(E63,$E$47:$E$82,1)),"")</f>
      </c>
      <c r="G63" s="313">
        <f>_xlfn.IFERROR(IF(E63="","",IF(E63="N",(MAX($F$47:$F$82)+1),F63)),"")</f>
      </c>
      <c r="H63" s="39" t="s">
        <v>55</v>
      </c>
      <c r="I63" s="30"/>
      <c r="J63" s="64"/>
      <c r="K63" s="65"/>
      <c r="L63" s="57">
        <f t="shared" si="1"/>
      </c>
      <c r="M63" s="365">
        <f>IF(L63="","",MIN(L64,L63))</f>
      </c>
      <c r="N63" s="384">
        <f>IF(M63="","",RANK(M63,$M$47:$M$82,1))</f>
      </c>
      <c r="O63" s="386">
        <f>IF(N63="","",SUM(N63,G63))</f>
      </c>
      <c r="P63" s="363">
        <f>IF(O63="","",RANK(O63,$O$47:$O$82,1))</f>
      </c>
      <c r="Q63" s="333">
        <f>IF(P63="","",VLOOKUP(P63,'Bodové hodnocení'!$A$1:$B$36,2,FALSE))</f>
      </c>
    </row>
    <row r="64" spans="1:17" ht="16.5" customHeight="1" thickBot="1">
      <c r="A64" s="338"/>
      <c r="B64" s="320"/>
      <c r="C64" s="36" t="s">
        <v>58</v>
      </c>
      <c r="D64" s="31"/>
      <c r="E64" s="318"/>
      <c r="F64" s="316"/>
      <c r="G64" s="314"/>
      <c r="H64" s="41" t="s">
        <v>56</v>
      </c>
      <c r="I64" s="31"/>
      <c r="J64" s="66"/>
      <c r="K64" s="67"/>
      <c r="L64" s="58">
        <f t="shared" si="1"/>
      </c>
      <c r="M64" s="366"/>
      <c r="N64" s="439"/>
      <c r="O64" s="386"/>
      <c r="P64" s="399"/>
      <c r="Q64" s="337"/>
    </row>
    <row r="65" spans="1:17" ht="16.5" customHeight="1" thickBot="1">
      <c r="A65" s="321" t="s">
        <v>27</v>
      </c>
      <c r="B65" s="319" t="s">
        <v>66</v>
      </c>
      <c r="C65" s="37" t="s">
        <v>57</v>
      </c>
      <c r="D65" s="29"/>
      <c r="E65" s="317">
        <f>IF(D65="","",MAX(D65,D66))</f>
      </c>
      <c r="F65" s="315">
        <f>_xlfn.IFERROR(IF(E65="","",RANK(E65,$E$47:$E$82,1)),"")</f>
      </c>
      <c r="G65" s="313">
        <f>_xlfn.IFERROR(IF(E65="","",IF(E65="N",(MAX($F$47:$F$82)+1),F65)),"")</f>
      </c>
      <c r="H65" s="42" t="s">
        <v>55</v>
      </c>
      <c r="I65" s="30"/>
      <c r="J65" s="29"/>
      <c r="K65" s="68"/>
      <c r="L65" s="57">
        <f t="shared" si="1"/>
      </c>
      <c r="M65" s="365">
        <f>IF(L65="","",MIN(L66,L65))</f>
      </c>
      <c r="N65" s="384">
        <f>IF(M65="","",RANK(M65,$M$47:$M$82,1))</f>
      </c>
      <c r="O65" s="386">
        <f>IF(N65="","",SUM(N65,G65))</f>
      </c>
      <c r="P65" s="363">
        <f>IF(O65="","",RANK(O65,$O$47:$O$82,1))</f>
      </c>
      <c r="Q65" s="333">
        <f>IF(P65="","",VLOOKUP(P65,'Bodové hodnocení'!$A$1:$B$36,2,FALSE))</f>
      </c>
    </row>
    <row r="66" spans="1:17" ht="16.5" customHeight="1" thickBot="1">
      <c r="A66" s="322"/>
      <c r="B66" s="320"/>
      <c r="C66" s="35" t="s">
        <v>58</v>
      </c>
      <c r="D66" s="31"/>
      <c r="E66" s="318"/>
      <c r="F66" s="316"/>
      <c r="G66" s="314"/>
      <c r="H66" s="40" t="s">
        <v>56</v>
      </c>
      <c r="I66" s="31"/>
      <c r="J66" s="62"/>
      <c r="K66" s="63"/>
      <c r="L66" s="58">
        <f t="shared" si="1"/>
      </c>
      <c r="M66" s="366"/>
      <c r="N66" s="439"/>
      <c r="O66" s="386"/>
      <c r="P66" s="399"/>
      <c r="Q66" s="337"/>
    </row>
    <row r="67" spans="1:17" ht="16.5" customHeight="1" thickBot="1">
      <c r="A67" s="321" t="s">
        <v>28</v>
      </c>
      <c r="B67" s="319" t="s">
        <v>77</v>
      </c>
      <c r="C67" s="34" t="s">
        <v>57</v>
      </c>
      <c r="D67" s="29"/>
      <c r="E67" s="317">
        <f>IF(D67="","",MAX(D67,D68))</f>
      </c>
      <c r="F67" s="315">
        <f>_xlfn.IFERROR(IF(E67="","",RANK(E67,$E$47:$E$82,1)),"")</f>
      </c>
      <c r="G67" s="313">
        <f>_xlfn.IFERROR(IF(E67="","",IF(E67="N",(MAX($F$47:$F$82)+1),F67)),"")</f>
      </c>
      <c r="H67" s="39" t="s">
        <v>55</v>
      </c>
      <c r="I67" s="30"/>
      <c r="J67" s="64"/>
      <c r="K67" s="65"/>
      <c r="L67" s="57">
        <f t="shared" si="1"/>
      </c>
      <c r="M67" s="365">
        <f>IF(L67="","",MIN(L68,L67))</f>
      </c>
      <c r="N67" s="384">
        <f>IF(M67="","",RANK(M67,$M$47:$M$82,1))</f>
      </c>
      <c r="O67" s="386">
        <f>IF(N67="","",SUM(N67,G67))</f>
      </c>
      <c r="P67" s="363">
        <f>IF(O67="","",RANK(O67,$O$47:$O$82,1))</f>
      </c>
      <c r="Q67" s="333">
        <f>IF(P67="","",VLOOKUP(P67,'Bodové hodnocení'!$A$1:$B$36,2,FALSE))</f>
      </c>
    </row>
    <row r="68" spans="1:17" ht="16.5" customHeight="1" thickBot="1">
      <c r="A68" s="338"/>
      <c r="B68" s="320"/>
      <c r="C68" s="36" t="s">
        <v>58</v>
      </c>
      <c r="D68" s="31"/>
      <c r="E68" s="318"/>
      <c r="F68" s="316"/>
      <c r="G68" s="314"/>
      <c r="H68" s="41" t="s">
        <v>56</v>
      </c>
      <c r="I68" s="31"/>
      <c r="J68" s="66"/>
      <c r="K68" s="67"/>
      <c r="L68" s="58">
        <f t="shared" si="1"/>
      </c>
      <c r="M68" s="366"/>
      <c r="N68" s="439"/>
      <c r="O68" s="386"/>
      <c r="P68" s="399"/>
      <c r="Q68" s="337"/>
    </row>
    <row r="69" spans="1:17" ht="16.5" customHeight="1" thickBot="1">
      <c r="A69" s="321" t="s">
        <v>29</v>
      </c>
      <c r="B69" s="319" t="s">
        <v>24</v>
      </c>
      <c r="C69" s="37" t="s">
        <v>57</v>
      </c>
      <c r="D69" s="29"/>
      <c r="E69" s="317">
        <f>IF(D69="","",MAX(D69,D70))</f>
      </c>
      <c r="F69" s="315">
        <f>_xlfn.IFERROR(IF(E69="","",RANK(E69,$E$47:$E$82,1)),"")</f>
      </c>
      <c r="G69" s="313">
        <f>_xlfn.IFERROR(IF(E69="","",IF(E69="N",(MAX($F$47:$F$82)+1),F69)),"")</f>
      </c>
      <c r="H69" s="42" t="s">
        <v>55</v>
      </c>
      <c r="I69" s="30"/>
      <c r="J69" s="29"/>
      <c r="K69" s="68"/>
      <c r="L69" s="57">
        <f t="shared" si="1"/>
      </c>
      <c r="M69" s="365">
        <f>IF(L69="","",MIN(L70,L69))</f>
      </c>
      <c r="N69" s="384">
        <f>IF(M69="","",RANK(M69,$M$47:$M$82,1))</f>
      </c>
      <c r="O69" s="386">
        <f>IF(N69="","",SUM(N69,G69))</f>
      </c>
      <c r="P69" s="363">
        <f>IF(O69="","",RANK(O69,$O$47:$O$82,1))</f>
      </c>
      <c r="Q69" s="333">
        <f>IF(P69="","",VLOOKUP(P69,'Bodové hodnocení'!$A$1:$B$36,2,FALSE))</f>
      </c>
    </row>
    <row r="70" spans="1:17" ht="16.5" customHeight="1" thickBot="1">
      <c r="A70" s="322"/>
      <c r="B70" s="320"/>
      <c r="C70" s="35" t="s">
        <v>58</v>
      </c>
      <c r="D70" s="31"/>
      <c r="E70" s="318"/>
      <c r="F70" s="316"/>
      <c r="G70" s="314"/>
      <c r="H70" s="40" t="s">
        <v>56</v>
      </c>
      <c r="I70" s="31"/>
      <c r="J70" s="62"/>
      <c r="K70" s="63"/>
      <c r="L70" s="58">
        <f t="shared" si="1"/>
      </c>
      <c r="M70" s="366"/>
      <c r="N70" s="439"/>
      <c r="O70" s="386"/>
      <c r="P70" s="399"/>
      <c r="Q70" s="337"/>
    </row>
    <row r="71" spans="1:17" ht="16.5" customHeight="1" thickBot="1">
      <c r="A71" s="321" t="s">
        <v>30</v>
      </c>
      <c r="B71" s="319" t="s">
        <v>9</v>
      </c>
      <c r="C71" s="34" t="s">
        <v>57</v>
      </c>
      <c r="D71" s="29"/>
      <c r="E71" s="317">
        <f>IF(D71="","",MAX(D71,D72))</f>
      </c>
      <c r="F71" s="315">
        <f>_xlfn.IFERROR(IF(E71="","",RANK(E71,$E$47:$E$82,1)),"")</f>
      </c>
      <c r="G71" s="313">
        <f>_xlfn.IFERROR(IF(E71="","",IF(E71="N",(MAX($F$47:$F$82)+1),F71)),"")</f>
      </c>
      <c r="H71" s="39" t="s">
        <v>55</v>
      </c>
      <c r="I71" s="30"/>
      <c r="J71" s="64"/>
      <c r="K71" s="65"/>
      <c r="L71" s="57">
        <f t="shared" si="1"/>
      </c>
      <c r="M71" s="365">
        <f>IF(L71="","",MIN(L72,L71))</f>
      </c>
      <c r="N71" s="384">
        <f>IF(M71="","",RANK(M71,$M$47:$M$82,1))</f>
      </c>
      <c r="O71" s="386">
        <f>IF(N71="","",SUM(N71,G71))</f>
      </c>
      <c r="P71" s="363">
        <f>IF(O71="","",RANK(O71,$O$47:$O$82,1))</f>
      </c>
      <c r="Q71" s="333">
        <f>IF(P71="","",VLOOKUP(P71,'Bodové hodnocení'!$A$1:$B$36,2,FALSE))</f>
      </c>
    </row>
    <row r="72" spans="1:17" ht="16.5" customHeight="1" thickBot="1">
      <c r="A72" s="338"/>
      <c r="B72" s="320"/>
      <c r="C72" s="36" t="s">
        <v>58</v>
      </c>
      <c r="D72" s="31"/>
      <c r="E72" s="318"/>
      <c r="F72" s="316"/>
      <c r="G72" s="314"/>
      <c r="H72" s="41" t="s">
        <v>56</v>
      </c>
      <c r="I72" s="31"/>
      <c r="J72" s="66"/>
      <c r="K72" s="67"/>
      <c r="L72" s="58">
        <f t="shared" si="1"/>
      </c>
      <c r="M72" s="366"/>
      <c r="N72" s="439"/>
      <c r="O72" s="386"/>
      <c r="P72" s="399"/>
      <c r="Q72" s="337"/>
    </row>
    <row r="73" spans="1:17" ht="16.5" customHeight="1" thickBot="1">
      <c r="A73" s="321" t="s">
        <v>44</v>
      </c>
      <c r="B73" s="319" t="s">
        <v>74</v>
      </c>
      <c r="C73" s="34" t="s">
        <v>57</v>
      </c>
      <c r="D73" s="29"/>
      <c r="E73" s="317">
        <f>IF(D73="","",MAX(D73,D74))</f>
      </c>
      <c r="F73" s="315">
        <f>_xlfn.IFERROR(IF(E73="","",RANK(E73,$E$47:$E$82,1)),"")</f>
      </c>
      <c r="G73" s="313">
        <f>_xlfn.IFERROR(IF(E73="","",IF(E73="N",(MAX($F$47:$F$82)+1),F73)),"")</f>
      </c>
      <c r="H73" s="39" t="s">
        <v>55</v>
      </c>
      <c r="I73" s="30"/>
      <c r="J73" s="64"/>
      <c r="K73" s="65"/>
      <c r="L73" s="57">
        <f t="shared" si="1"/>
      </c>
      <c r="M73" s="365">
        <f>IF(L73="","",MIN(L74,L73))</f>
      </c>
      <c r="N73" s="384">
        <f>IF(M73="","",RANK(M73,$M$47:$M$82,1))</f>
      </c>
      <c r="O73" s="386">
        <f>IF(N73="","",SUM(N73,G73))</f>
      </c>
      <c r="P73" s="363">
        <f>IF(O73="","",RANK(O73,$O$47:$O$82,1))</f>
      </c>
      <c r="Q73" s="333">
        <f>IF(P73="","",VLOOKUP(P73,'Bodové hodnocení'!$A$1:$B$36,2,FALSE))</f>
      </c>
    </row>
    <row r="74" spans="1:17" ht="16.5" customHeight="1" thickBot="1">
      <c r="A74" s="322"/>
      <c r="B74" s="320"/>
      <c r="C74" s="36" t="s">
        <v>58</v>
      </c>
      <c r="D74" s="31"/>
      <c r="E74" s="318"/>
      <c r="F74" s="316"/>
      <c r="G74" s="314"/>
      <c r="H74" s="41" t="s">
        <v>56</v>
      </c>
      <c r="I74" s="31"/>
      <c r="J74" s="66"/>
      <c r="K74" s="67"/>
      <c r="L74" s="58">
        <f t="shared" si="1"/>
      </c>
      <c r="M74" s="366"/>
      <c r="N74" s="439"/>
      <c r="O74" s="386"/>
      <c r="P74" s="399"/>
      <c r="Q74" s="337"/>
    </row>
    <row r="75" spans="1:17" ht="16.5" customHeight="1" thickBot="1">
      <c r="A75" s="321" t="s">
        <v>53</v>
      </c>
      <c r="B75" s="319" t="s">
        <v>17</v>
      </c>
      <c r="C75" s="37" t="s">
        <v>57</v>
      </c>
      <c r="D75" s="29"/>
      <c r="E75" s="317">
        <f>IF(D75="","",MAX(D75,D76))</f>
      </c>
      <c r="F75" s="315">
        <f>_xlfn.IFERROR(IF(E75="","",RANK(E75,$E$47:$E$82,1)),"")</f>
      </c>
      <c r="G75" s="313">
        <f>_xlfn.IFERROR(IF(E75="","",IF(E75="N",(MAX($F$47:$F$82)+1),F75)),"")</f>
      </c>
      <c r="H75" s="42" t="s">
        <v>55</v>
      </c>
      <c r="I75" s="30"/>
      <c r="J75" s="29"/>
      <c r="K75" s="68"/>
      <c r="L75" s="57">
        <f t="shared" si="1"/>
      </c>
      <c r="M75" s="365">
        <f>IF(L75="","",MIN(L76,L75))</f>
      </c>
      <c r="N75" s="384">
        <f>IF(M75="","",RANK(M75,$M$47:$M$82,1))</f>
      </c>
      <c r="O75" s="386">
        <f>IF(N75="","",SUM(N75,G75))</f>
      </c>
      <c r="P75" s="363">
        <f>IF(O75="","",RANK(O75,$O$47:$O$82,1))</f>
      </c>
      <c r="Q75" s="333">
        <f>IF(P75="","",VLOOKUP(P75,'Bodové hodnocení'!$A$1:$B$36,2,FALSE))</f>
      </c>
    </row>
    <row r="76" spans="1:17" ht="16.5" customHeight="1" thickBot="1">
      <c r="A76" s="338"/>
      <c r="B76" s="320"/>
      <c r="C76" s="35" t="s">
        <v>58</v>
      </c>
      <c r="D76" s="31"/>
      <c r="E76" s="318"/>
      <c r="F76" s="316"/>
      <c r="G76" s="314"/>
      <c r="H76" s="40" t="s">
        <v>56</v>
      </c>
      <c r="I76" s="31"/>
      <c r="J76" s="62"/>
      <c r="K76" s="63"/>
      <c r="L76" s="58">
        <f t="shared" si="1"/>
      </c>
      <c r="M76" s="366"/>
      <c r="N76" s="439"/>
      <c r="O76" s="386"/>
      <c r="P76" s="399"/>
      <c r="Q76" s="337"/>
    </row>
    <row r="77" spans="1:17" ht="16.5" customHeight="1" thickBot="1">
      <c r="A77" s="321" t="s">
        <v>60</v>
      </c>
      <c r="B77" s="319" t="s">
        <v>71</v>
      </c>
      <c r="C77" s="34" t="s">
        <v>57</v>
      </c>
      <c r="D77" s="29"/>
      <c r="E77" s="317">
        <f>IF(D77="","",MAX(D77,D78))</f>
      </c>
      <c r="F77" s="315">
        <f>_xlfn.IFERROR(IF(E77="","",RANK(E77,$E$47:$E$82,1)),"")</f>
      </c>
      <c r="G77" s="313">
        <f>_xlfn.IFERROR(IF(E77="","",IF(E77="N",(MAX($F$47:$F$82)+1),F77)),"")</f>
      </c>
      <c r="H77" s="39" t="s">
        <v>55</v>
      </c>
      <c r="I77" s="30"/>
      <c r="J77" s="64"/>
      <c r="K77" s="65"/>
      <c r="L77" s="57">
        <f t="shared" si="1"/>
      </c>
      <c r="M77" s="365">
        <f>IF(L77="","",MIN(L78,L77))</f>
      </c>
      <c r="N77" s="384">
        <f>IF(M77="","",RANK(M77,$M$47:$M$82,1))</f>
      </c>
      <c r="O77" s="386">
        <f>IF(N77="","",SUM(N77,G77))</f>
      </c>
      <c r="P77" s="363">
        <f>IF(O77="","",RANK(O77,$O$47:$O$82,1))</f>
      </c>
      <c r="Q77" s="333">
        <f>IF(P77="","",VLOOKUP(P77,'Bodové hodnocení'!$A$1:$B$36,2,FALSE))</f>
      </c>
    </row>
    <row r="78" spans="1:17" ht="16.5" customHeight="1" thickBot="1">
      <c r="A78" s="322"/>
      <c r="B78" s="320"/>
      <c r="C78" s="36" t="s">
        <v>58</v>
      </c>
      <c r="D78" s="31"/>
      <c r="E78" s="318"/>
      <c r="F78" s="316"/>
      <c r="G78" s="314"/>
      <c r="H78" s="41" t="s">
        <v>56</v>
      </c>
      <c r="I78" s="31"/>
      <c r="J78" s="66"/>
      <c r="K78" s="67"/>
      <c r="L78" s="58">
        <f t="shared" si="1"/>
      </c>
      <c r="M78" s="366"/>
      <c r="N78" s="439"/>
      <c r="O78" s="386"/>
      <c r="P78" s="399"/>
      <c r="Q78" s="337"/>
    </row>
    <row r="79" spans="1:17" ht="15.75" customHeight="1" thickBot="1">
      <c r="A79" s="321" t="s">
        <v>61</v>
      </c>
      <c r="B79" s="319" t="s">
        <v>14</v>
      </c>
      <c r="C79" s="37" t="s">
        <v>57</v>
      </c>
      <c r="D79" s="29"/>
      <c r="E79" s="317">
        <f>IF(D79="","",MAX(D79,D80))</f>
      </c>
      <c r="F79" s="315">
        <f>_xlfn.IFERROR(IF(E79="","",RANK(E79,$E$47:$E$82,1)),"")</f>
      </c>
      <c r="G79" s="313">
        <f>_xlfn.IFERROR(IF(E79="","",IF(E79="N",(MAX($F$47:$F$82)+1),F79)),"")</f>
      </c>
      <c r="H79" s="42" t="s">
        <v>55</v>
      </c>
      <c r="I79" s="30"/>
      <c r="J79" s="29"/>
      <c r="K79" s="68"/>
      <c r="L79" s="57">
        <f t="shared" si="1"/>
      </c>
      <c r="M79" s="365">
        <f>IF(L79="","",MIN(L80,L79))</f>
      </c>
      <c r="N79" s="384">
        <f>IF(M79="","",RANK(M79,$M$47:$M$82,1))</f>
      </c>
      <c r="O79" s="386">
        <f>IF(N79="","",SUM(N79,G79))</f>
      </c>
      <c r="P79" s="363">
        <f>IF(O79="","",RANK(O79,$O$47:$O$82,1))</f>
      </c>
      <c r="Q79" s="333">
        <f>IF(P79="","",VLOOKUP(P79,'Bodové hodnocení'!$A$1:$B$36,2,FALSE))</f>
      </c>
    </row>
    <row r="80" spans="1:17" ht="15.75" customHeight="1" thickBot="1">
      <c r="A80" s="322"/>
      <c r="B80" s="320"/>
      <c r="C80" s="35" t="s">
        <v>58</v>
      </c>
      <c r="D80" s="31"/>
      <c r="E80" s="318"/>
      <c r="F80" s="316"/>
      <c r="G80" s="314"/>
      <c r="H80" s="40" t="s">
        <v>56</v>
      </c>
      <c r="I80" s="31"/>
      <c r="J80" s="62"/>
      <c r="K80" s="63"/>
      <c r="L80" s="58">
        <f t="shared" si="1"/>
      </c>
      <c r="M80" s="366"/>
      <c r="N80" s="439"/>
      <c r="O80" s="386"/>
      <c r="P80" s="399"/>
      <c r="Q80" s="337"/>
    </row>
    <row r="81" spans="1:17" ht="15.75" customHeight="1" thickBot="1">
      <c r="A81" s="321" t="s">
        <v>62</v>
      </c>
      <c r="B81" s="319" t="s">
        <v>5</v>
      </c>
      <c r="C81" s="34" t="s">
        <v>57</v>
      </c>
      <c r="D81" s="30"/>
      <c r="E81" s="317">
        <f>IF(D81="","",MAX(D81,D82))</f>
      </c>
      <c r="F81" s="315">
        <f>_xlfn.IFERROR(IF(E81="","",RANK(E81,$E$47:$E$82,1)),"")</f>
      </c>
      <c r="G81" s="313">
        <f>_xlfn.IFERROR(IF(E81="","",IF(E81="N",(MAX($F$47:$F$82)+1),F81)),"")</f>
      </c>
      <c r="H81" s="34" t="s">
        <v>55</v>
      </c>
      <c r="I81" s="30"/>
      <c r="J81" s="64"/>
      <c r="K81" s="65"/>
      <c r="L81" s="57">
        <f t="shared" si="1"/>
      </c>
      <c r="M81" s="365">
        <f>IF(L81="","",MIN(L82,L81))</f>
      </c>
      <c r="N81" s="384">
        <f>IF(M81="","",RANK(M81,$M$47:$M$82,1))</f>
      </c>
      <c r="O81" s="386">
        <f>IF(N81="","",SUM(N81,G81))</f>
      </c>
      <c r="P81" s="363">
        <f>IF(O81="","",RANK(O81,$O$47:$O$82,1))</f>
      </c>
      <c r="Q81" s="333">
        <f>IF(P81="","",VLOOKUP(P81,'Bodové hodnocení'!$A$1:$B$36,2,FALSE))</f>
      </c>
    </row>
    <row r="82" spans="1:17" ht="15.75" customHeight="1" thickBot="1">
      <c r="A82" s="339"/>
      <c r="B82" s="406"/>
      <c r="C82" s="38" t="s">
        <v>58</v>
      </c>
      <c r="D82" s="33"/>
      <c r="E82" s="440"/>
      <c r="F82" s="408"/>
      <c r="G82" s="409"/>
      <c r="H82" s="38" t="s">
        <v>56</v>
      </c>
      <c r="I82" s="33"/>
      <c r="J82" s="69"/>
      <c r="K82" s="70"/>
      <c r="L82" s="59">
        <f t="shared" si="1"/>
      </c>
      <c r="M82" s="441"/>
      <c r="N82" s="438"/>
      <c r="O82" s="400"/>
      <c r="P82" s="401"/>
      <c r="Q82" s="334"/>
    </row>
    <row r="83" ht="15.75" thickTop="1"/>
  </sheetData>
  <sheetProtection formatCells="0" formatColumns="0" formatRows="0" insertColumns="0" insertRows="0" insertHyperlinks="0" deleteColumns="0" deleteRows="0" sort="0" autoFilter="0" pivotTables="0"/>
  <mergeCells count="394">
    <mergeCell ref="A1:Q1"/>
    <mergeCell ref="A2:B2"/>
    <mergeCell ref="C2:F2"/>
    <mergeCell ref="H2:N2"/>
    <mergeCell ref="O2:O3"/>
    <mergeCell ref="P2:P3"/>
    <mergeCell ref="Q2:Q3"/>
    <mergeCell ref="A4:A5"/>
    <mergeCell ref="B4:B5"/>
    <mergeCell ref="E4:E5"/>
    <mergeCell ref="F4:F5"/>
    <mergeCell ref="G4:G5"/>
    <mergeCell ref="M4:M5"/>
    <mergeCell ref="N4:N5"/>
    <mergeCell ref="O4:O5"/>
    <mergeCell ref="P4:P5"/>
    <mergeCell ref="Q4:Q5"/>
    <mergeCell ref="A6:A7"/>
    <mergeCell ref="B6:B7"/>
    <mergeCell ref="E6:E7"/>
    <mergeCell ref="F6:F7"/>
    <mergeCell ref="G6:G7"/>
    <mergeCell ref="M6:M7"/>
    <mergeCell ref="N6:N7"/>
    <mergeCell ref="O6:O7"/>
    <mergeCell ref="P6:P7"/>
    <mergeCell ref="Q6:Q7"/>
    <mergeCell ref="A8:A9"/>
    <mergeCell ref="B8:B9"/>
    <mergeCell ref="E8:E9"/>
    <mergeCell ref="F8:F9"/>
    <mergeCell ref="G8:G9"/>
    <mergeCell ref="M8:M9"/>
    <mergeCell ref="N8:N9"/>
    <mergeCell ref="O8:O9"/>
    <mergeCell ref="P8:P9"/>
    <mergeCell ref="Q8:Q9"/>
    <mergeCell ref="A10:A11"/>
    <mergeCell ref="B10:B11"/>
    <mergeCell ref="E10:E11"/>
    <mergeCell ref="F10:F11"/>
    <mergeCell ref="G10:G11"/>
    <mergeCell ref="M10:M11"/>
    <mergeCell ref="N10:N11"/>
    <mergeCell ref="O10:O11"/>
    <mergeCell ref="P10:P11"/>
    <mergeCell ref="Q10:Q11"/>
    <mergeCell ref="A12:A13"/>
    <mergeCell ref="B12:B13"/>
    <mergeCell ref="E12:E13"/>
    <mergeCell ref="F12:F13"/>
    <mergeCell ref="G12:G13"/>
    <mergeCell ref="M12:M13"/>
    <mergeCell ref="N12:N13"/>
    <mergeCell ref="O12:O13"/>
    <mergeCell ref="P12:P13"/>
    <mergeCell ref="Q12:Q13"/>
    <mergeCell ref="A14:A15"/>
    <mergeCell ref="B14:B15"/>
    <mergeCell ref="E14:E15"/>
    <mergeCell ref="F14:F15"/>
    <mergeCell ref="G14:G15"/>
    <mergeCell ref="M14:M15"/>
    <mergeCell ref="N14:N15"/>
    <mergeCell ref="O14:O15"/>
    <mergeCell ref="P14:P15"/>
    <mergeCell ref="Q14:Q15"/>
    <mergeCell ref="A16:A17"/>
    <mergeCell ref="B16:B17"/>
    <mergeCell ref="E16:E17"/>
    <mergeCell ref="F16:F17"/>
    <mergeCell ref="G16:G17"/>
    <mergeCell ref="M16:M17"/>
    <mergeCell ref="N16:N17"/>
    <mergeCell ref="O16:O17"/>
    <mergeCell ref="P16:P17"/>
    <mergeCell ref="Q16:Q17"/>
    <mergeCell ref="A28:A29"/>
    <mergeCell ref="B28:B29"/>
    <mergeCell ref="E28:E29"/>
    <mergeCell ref="F28:F29"/>
    <mergeCell ref="G28:G29"/>
    <mergeCell ref="M28:M29"/>
    <mergeCell ref="N28:N29"/>
    <mergeCell ref="O28:O29"/>
    <mergeCell ref="P28:P29"/>
    <mergeCell ref="Q28:Q29"/>
    <mergeCell ref="A30:A31"/>
    <mergeCell ref="B30:B31"/>
    <mergeCell ref="E30:E31"/>
    <mergeCell ref="F30:F31"/>
    <mergeCell ref="G30:G31"/>
    <mergeCell ref="M30:M31"/>
    <mergeCell ref="N30:N31"/>
    <mergeCell ref="O30:O31"/>
    <mergeCell ref="P30:P31"/>
    <mergeCell ref="Q30:Q31"/>
    <mergeCell ref="A32:A33"/>
    <mergeCell ref="B32:B33"/>
    <mergeCell ref="E32:E33"/>
    <mergeCell ref="F32:F33"/>
    <mergeCell ref="G32:G33"/>
    <mergeCell ref="M32:M33"/>
    <mergeCell ref="N32:N33"/>
    <mergeCell ref="O32:O33"/>
    <mergeCell ref="P32:P33"/>
    <mergeCell ref="Q32:Q33"/>
    <mergeCell ref="A34:A35"/>
    <mergeCell ref="B34:B35"/>
    <mergeCell ref="E34:E35"/>
    <mergeCell ref="F34:F35"/>
    <mergeCell ref="G34:G35"/>
    <mergeCell ref="M34:M35"/>
    <mergeCell ref="N34:N35"/>
    <mergeCell ref="O34:O35"/>
    <mergeCell ref="P34:P35"/>
    <mergeCell ref="Q34:Q35"/>
    <mergeCell ref="A36:A37"/>
    <mergeCell ref="B36:B37"/>
    <mergeCell ref="E36:E37"/>
    <mergeCell ref="F36:F37"/>
    <mergeCell ref="G36:G37"/>
    <mergeCell ref="M36:M37"/>
    <mergeCell ref="N36:N37"/>
    <mergeCell ref="O36:O37"/>
    <mergeCell ref="P36:P37"/>
    <mergeCell ref="Q36:Q37"/>
    <mergeCell ref="A40:A41"/>
    <mergeCell ref="B40:B41"/>
    <mergeCell ref="E40:E41"/>
    <mergeCell ref="F40:F41"/>
    <mergeCell ref="G40:G41"/>
    <mergeCell ref="M40:M41"/>
    <mergeCell ref="N40:N41"/>
    <mergeCell ref="O40:O41"/>
    <mergeCell ref="P40:P41"/>
    <mergeCell ref="Q40:Q41"/>
    <mergeCell ref="A42:A43"/>
    <mergeCell ref="B42:B43"/>
    <mergeCell ref="E42:E43"/>
    <mergeCell ref="F42:F43"/>
    <mergeCell ref="G42:G43"/>
    <mergeCell ref="M42:M43"/>
    <mergeCell ref="N42:N43"/>
    <mergeCell ref="O42:O43"/>
    <mergeCell ref="P42:P43"/>
    <mergeCell ref="Q42:Q43"/>
    <mergeCell ref="A45:B45"/>
    <mergeCell ref="C45:F45"/>
    <mergeCell ref="H45:N45"/>
    <mergeCell ref="O45:O46"/>
    <mergeCell ref="P45:P46"/>
    <mergeCell ref="Q45:Q46"/>
    <mergeCell ref="A47:A48"/>
    <mergeCell ref="B47:B48"/>
    <mergeCell ref="E47:E48"/>
    <mergeCell ref="F47:F48"/>
    <mergeCell ref="G47:G48"/>
    <mergeCell ref="M47:M48"/>
    <mergeCell ref="N47:N48"/>
    <mergeCell ref="O47:O48"/>
    <mergeCell ref="P47:P48"/>
    <mergeCell ref="Q47:Q48"/>
    <mergeCell ref="A49:A50"/>
    <mergeCell ref="B49:B50"/>
    <mergeCell ref="E49:E50"/>
    <mergeCell ref="F49:F50"/>
    <mergeCell ref="G49:G50"/>
    <mergeCell ref="M49:M50"/>
    <mergeCell ref="N49:N50"/>
    <mergeCell ref="O49:O50"/>
    <mergeCell ref="P49:P50"/>
    <mergeCell ref="Q49:Q50"/>
    <mergeCell ref="A51:A52"/>
    <mergeCell ref="B51:B52"/>
    <mergeCell ref="E51:E52"/>
    <mergeCell ref="F51:F52"/>
    <mergeCell ref="G51:G52"/>
    <mergeCell ref="M51:M52"/>
    <mergeCell ref="N51:N52"/>
    <mergeCell ref="O51:O52"/>
    <mergeCell ref="P51:P52"/>
    <mergeCell ref="Q51:Q52"/>
    <mergeCell ref="A53:A54"/>
    <mergeCell ref="B53:B54"/>
    <mergeCell ref="E53:E54"/>
    <mergeCell ref="F53:F54"/>
    <mergeCell ref="G53:G54"/>
    <mergeCell ref="M53:M54"/>
    <mergeCell ref="N53:N54"/>
    <mergeCell ref="O53:O54"/>
    <mergeCell ref="P53:P54"/>
    <mergeCell ref="Q53:Q54"/>
    <mergeCell ref="A55:A56"/>
    <mergeCell ref="B55:B56"/>
    <mergeCell ref="E55:E56"/>
    <mergeCell ref="F55:F56"/>
    <mergeCell ref="G55:G56"/>
    <mergeCell ref="M55:M56"/>
    <mergeCell ref="N55:N56"/>
    <mergeCell ref="O55:O56"/>
    <mergeCell ref="P55:P56"/>
    <mergeCell ref="Q55:Q56"/>
    <mergeCell ref="A57:A58"/>
    <mergeCell ref="B57:B58"/>
    <mergeCell ref="E57:E58"/>
    <mergeCell ref="F57:F58"/>
    <mergeCell ref="G57:G58"/>
    <mergeCell ref="M57:M58"/>
    <mergeCell ref="N57:N58"/>
    <mergeCell ref="O57:O58"/>
    <mergeCell ref="P57:P58"/>
    <mergeCell ref="Q57:Q58"/>
    <mergeCell ref="A59:A60"/>
    <mergeCell ref="B59:B60"/>
    <mergeCell ref="E59:E60"/>
    <mergeCell ref="F59:F60"/>
    <mergeCell ref="G59:G60"/>
    <mergeCell ref="M59:M60"/>
    <mergeCell ref="N59:N60"/>
    <mergeCell ref="O59:O60"/>
    <mergeCell ref="P59:P60"/>
    <mergeCell ref="Q59:Q60"/>
    <mergeCell ref="A61:A62"/>
    <mergeCell ref="B61:B62"/>
    <mergeCell ref="E61:E62"/>
    <mergeCell ref="F61:F62"/>
    <mergeCell ref="G61:G62"/>
    <mergeCell ref="M61:M62"/>
    <mergeCell ref="N61:N62"/>
    <mergeCell ref="O61:O62"/>
    <mergeCell ref="P61:P62"/>
    <mergeCell ref="Q61:Q62"/>
    <mergeCell ref="A63:A64"/>
    <mergeCell ref="B63:B64"/>
    <mergeCell ref="E63:E64"/>
    <mergeCell ref="F63:F64"/>
    <mergeCell ref="G63:G64"/>
    <mergeCell ref="M63:M64"/>
    <mergeCell ref="N63:N64"/>
    <mergeCell ref="O63:O64"/>
    <mergeCell ref="P63:P64"/>
    <mergeCell ref="Q63:Q64"/>
    <mergeCell ref="A65:A66"/>
    <mergeCell ref="B65:B66"/>
    <mergeCell ref="E65:E66"/>
    <mergeCell ref="F65:F66"/>
    <mergeCell ref="G65:G66"/>
    <mergeCell ref="M65:M66"/>
    <mergeCell ref="N65:N66"/>
    <mergeCell ref="O65:O66"/>
    <mergeCell ref="P65:P66"/>
    <mergeCell ref="Q65:Q66"/>
    <mergeCell ref="A67:A68"/>
    <mergeCell ref="B67:B68"/>
    <mergeCell ref="E67:E68"/>
    <mergeCell ref="F67:F68"/>
    <mergeCell ref="G67:G68"/>
    <mergeCell ref="M67:M68"/>
    <mergeCell ref="N67:N68"/>
    <mergeCell ref="O67:O68"/>
    <mergeCell ref="P67:P68"/>
    <mergeCell ref="Q67:Q68"/>
    <mergeCell ref="A69:A70"/>
    <mergeCell ref="B69:B70"/>
    <mergeCell ref="E69:E70"/>
    <mergeCell ref="F69:F70"/>
    <mergeCell ref="G69:G70"/>
    <mergeCell ref="M69:M70"/>
    <mergeCell ref="N69:N70"/>
    <mergeCell ref="O69:O70"/>
    <mergeCell ref="P69:P70"/>
    <mergeCell ref="Q69:Q70"/>
    <mergeCell ref="A71:A72"/>
    <mergeCell ref="B71:B72"/>
    <mergeCell ref="E71:E72"/>
    <mergeCell ref="F71:F72"/>
    <mergeCell ref="G71:G72"/>
    <mergeCell ref="M71:M72"/>
    <mergeCell ref="N71:N72"/>
    <mergeCell ref="O71:O72"/>
    <mergeCell ref="P71:P72"/>
    <mergeCell ref="Q71:Q72"/>
    <mergeCell ref="A73:A74"/>
    <mergeCell ref="B73:B74"/>
    <mergeCell ref="E73:E74"/>
    <mergeCell ref="F73:F74"/>
    <mergeCell ref="G73:G74"/>
    <mergeCell ref="M73:M74"/>
    <mergeCell ref="N73:N74"/>
    <mergeCell ref="O73:O74"/>
    <mergeCell ref="P73:P74"/>
    <mergeCell ref="Q73:Q74"/>
    <mergeCell ref="A75:A76"/>
    <mergeCell ref="B75:B76"/>
    <mergeCell ref="E75:E76"/>
    <mergeCell ref="F75:F76"/>
    <mergeCell ref="G75:G76"/>
    <mergeCell ref="M75:M76"/>
    <mergeCell ref="O75:O76"/>
    <mergeCell ref="P75:P76"/>
    <mergeCell ref="Q75:Q76"/>
    <mergeCell ref="A77:A78"/>
    <mergeCell ref="B77:B78"/>
    <mergeCell ref="E77:E78"/>
    <mergeCell ref="F77:F78"/>
    <mergeCell ref="G77:G78"/>
    <mergeCell ref="M77:M78"/>
    <mergeCell ref="A79:A80"/>
    <mergeCell ref="B79:B80"/>
    <mergeCell ref="E79:E80"/>
    <mergeCell ref="F79:F80"/>
    <mergeCell ref="G79:G80"/>
    <mergeCell ref="M79:M80"/>
    <mergeCell ref="M20:M21"/>
    <mergeCell ref="N79:N80"/>
    <mergeCell ref="O79:O80"/>
    <mergeCell ref="P79:P80"/>
    <mergeCell ref="Q79:Q80"/>
    <mergeCell ref="N77:N78"/>
    <mergeCell ref="O77:O78"/>
    <mergeCell ref="P77:P78"/>
    <mergeCell ref="Q77:Q78"/>
    <mergeCell ref="N75:N76"/>
    <mergeCell ref="M22:M23"/>
    <mergeCell ref="N18:N19"/>
    <mergeCell ref="O18:O19"/>
    <mergeCell ref="P18:P19"/>
    <mergeCell ref="Q18:Q19"/>
    <mergeCell ref="A20:A21"/>
    <mergeCell ref="B20:B21"/>
    <mergeCell ref="E20:E21"/>
    <mergeCell ref="F20:F21"/>
    <mergeCell ref="G20:G21"/>
    <mergeCell ref="M24:M25"/>
    <mergeCell ref="N20:N21"/>
    <mergeCell ref="O20:O21"/>
    <mergeCell ref="P20:P21"/>
    <mergeCell ref="Q20:Q21"/>
    <mergeCell ref="A22:A23"/>
    <mergeCell ref="B22:B23"/>
    <mergeCell ref="E22:E23"/>
    <mergeCell ref="F22:F23"/>
    <mergeCell ref="G22:G23"/>
    <mergeCell ref="M26:M27"/>
    <mergeCell ref="N22:N23"/>
    <mergeCell ref="O22:O23"/>
    <mergeCell ref="P22:P23"/>
    <mergeCell ref="Q22:Q23"/>
    <mergeCell ref="A24:A25"/>
    <mergeCell ref="B24:B25"/>
    <mergeCell ref="E24:E25"/>
    <mergeCell ref="F24:F25"/>
    <mergeCell ref="G24:G25"/>
    <mergeCell ref="M18:M19"/>
    <mergeCell ref="N24:N25"/>
    <mergeCell ref="O24:O25"/>
    <mergeCell ref="P24:P25"/>
    <mergeCell ref="Q24:Q25"/>
    <mergeCell ref="A26:A27"/>
    <mergeCell ref="B26:B27"/>
    <mergeCell ref="E26:E27"/>
    <mergeCell ref="F26:F27"/>
    <mergeCell ref="G26:G27"/>
    <mergeCell ref="M38:M39"/>
    <mergeCell ref="N26:N27"/>
    <mergeCell ref="O26:O27"/>
    <mergeCell ref="P26:P27"/>
    <mergeCell ref="Q26:Q27"/>
    <mergeCell ref="A18:A19"/>
    <mergeCell ref="B18:B19"/>
    <mergeCell ref="E18:E19"/>
    <mergeCell ref="F18:F19"/>
    <mergeCell ref="G18:G19"/>
    <mergeCell ref="A81:A82"/>
    <mergeCell ref="B81:B82"/>
    <mergeCell ref="E81:E82"/>
    <mergeCell ref="F81:F82"/>
    <mergeCell ref="G81:G82"/>
    <mergeCell ref="A38:A39"/>
    <mergeCell ref="B38:B39"/>
    <mergeCell ref="E38:E39"/>
    <mergeCell ref="F38:F39"/>
    <mergeCell ref="G38:G39"/>
    <mergeCell ref="M81:M82"/>
    <mergeCell ref="N81:N82"/>
    <mergeCell ref="O81:O82"/>
    <mergeCell ref="P81:P82"/>
    <mergeCell ref="Q81:Q82"/>
    <mergeCell ref="N38:N39"/>
    <mergeCell ref="O38:O39"/>
    <mergeCell ref="P38:P39"/>
    <mergeCell ref="Q38:Q39"/>
    <mergeCell ref="A44:Q44"/>
  </mergeCells>
  <conditionalFormatting sqref="A4:Q43">
    <cfRule type="expression" priority="2" dxfId="0" stopIfTrue="1">
      <formula>MOD(ROW(A40)-ROW($A$4)+$Z$1,$AA$1+$Z$1)&lt;$AA$1</formula>
    </cfRule>
  </conditionalFormatting>
  <conditionalFormatting sqref="A47:Q82">
    <cfRule type="expression" priority="1" dxfId="0" stopIfTrue="1">
      <formula>MOD(ROW(A79)-ROW($A$47)+$Z$1,$AA$1+$Z$1)&lt;$AA$1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70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43" max="16" man="1"/>
  </rowBreaks>
  <ignoredErrors>
    <ignoredError sqref="E47:E82 E4:E4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A62"/>
  <sheetViews>
    <sheetView zoomScalePageLayoutView="0" workbookViewId="0" topLeftCell="A1">
      <selection activeCell="G66" sqref="G66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1.421875" style="0" customWidth="1"/>
    <col min="6" max="6" width="10.140625" style="27" hidden="1" customWidth="1"/>
    <col min="7" max="7" width="11.421875" style="0" customWidth="1"/>
    <col min="8" max="11" width="10.00390625" style="20" customWidth="1"/>
    <col min="12" max="12" width="11.8515625" style="20" customWidth="1"/>
    <col min="13" max="13" width="11.7109375" style="20" hidden="1" customWidth="1"/>
    <col min="14" max="14" width="11.8515625" style="0" customWidth="1"/>
    <col min="15" max="15" width="11.28125" style="0" customWidth="1"/>
    <col min="16" max="16" width="11.574218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360" t="s">
        <v>86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2"/>
      <c r="Z1" s="44">
        <v>2</v>
      </c>
      <c r="AA1" s="44">
        <v>2</v>
      </c>
    </row>
    <row r="2" spans="1:17" s="44" customFormat="1" ht="22.5" customHeight="1" thickBot="1" thickTop="1">
      <c r="A2" s="353" t="s">
        <v>59</v>
      </c>
      <c r="B2" s="354"/>
      <c r="C2" s="355" t="s">
        <v>31</v>
      </c>
      <c r="D2" s="356"/>
      <c r="E2" s="356"/>
      <c r="F2" s="356"/>
      <c r="G2" s="45"/>
      <c r="H2" s="357" t="s">
        <v>68</v>
      </c>
      <c r="I2" s="357"/>
      <c r="J2" s="357"/>
      <c r="K2" s="357"/>
      <c r="L2" s="357"/>
      <c r="M2" s="357"/>
      <c r="N2" s="357"/>
      <c r="O2" s="371" t="s">
        <v>32</v>
      </c>
      <c r="P2" s="373" t="s">
        <v>69</v>
      </c>
      <c r="Q2" s="375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/>
      <c r="G3" s="77" t="s">
        <v>36</v>
      </c>
      <c r="H3" s="75"/>
      <c r="I3" s="78" t="s">
        <v>37</v>
      </c>
      <c r="J3" s="78" t="s">
        <v>38</v>
      </c>
      <c r="K3" s="78" t="s">
        <v>42</v>
      </c>
      <c r="L3" s="78" t="s">
        <v>35</v>
      </c>
      <c r="M3" s="80"/>
      <c r="N3" s="79" t="s">
        <v>36</v>
      </c>
      <c r="O3" s="372"/>
      <c r="P3" s="374"/>
      <c r="Q3" s="376"/>
    </row>
    <row r="4" spans="1:17" ht="15.75" customHeight="1" thickBot="1">
      <c r="A4" s="321" t="s">
        <v>16</v>
      </c>
      <c r="B4" s="340" t="s">
        <v>12</v>
      </c>
      <c r="C4" s="34" t="s">
        <v>57</v>
      </c>
      <c r="D4" s="64">
        <v>22.38</v>
      </c>
      <c r="E4" s="317">
        <f>IF(D4="","",MAX(D4,D5))</f>
        <v>25.15</v>
      </c>
      <c r="F4" s="315">
        <f>_xlfn.IFERROR(IF(E4="","",RANK(E4,$E$4:$E$29,1)),"")</f>
        <v>3</v>
      </c>
      <c r="G4" s="313">
        <f>_xlfn.IFERROR(IF(E4="","",IF(E4="N",(MAX($F$4:$F$29)+1),F4)),"")</f>
        <v>3</v>
      </c>
      <c r="H4" s="39" t="s">
        <v>55</v>
      </c>
      <c r="I4" s="30">
        <v>66.81</v>
      </c>
      <c r="J4" s="64">
        <v>66.91</v>
      </c>
      <c r="K4" s="302">
        <f>IF(I4="","",MAX(I4,J4))</f>
        <v>66.91</v>
      </c>
      <c r="L4" s="365">
        <f>IF(K4="","",MIN(K5,K4))</f>
        <v>66.91</v>
      </c>
      <c r="M4" s="311">
        <f>_xlfn.IFERROR(IF(L4="","",RANK(L4,$L$4:$L$29,1)),"")</f>
        <v>5</v>
      </c>
      <c r="N4" s="384">
        <f>_xlfn.IFERROR(IF(L4="","",IF(L4="N",(MAX($M$4:$M$29)+1),M4)),"")</f>
        <v>5</v>
      </c>
      <c r="O4" s="386">
        <f>IF(N4="","",SUM(N4,G4))</f>
        <v>8</v>
      </c>
      <c r="P4" s="363">
        <f>IF(O4="","",RANK(O4,$O$4:$O$29,1))</f>
        <v>3</v>
      </c>
      <c r="Q4" s="333">
        <f>IF(P4="","",VLOOKUP(P4,'Bodové hodnocení'!$A$1:$B$36,2,FALSE))</f>
        <v>14</v>
      </c>
    </row>
    <row r="5" spans="1:17" ht="15.75" customHeight="1" thickBot="1">
      <c r="A5" s="322"/>
      <c r="B5" s="348"/>
      <c r="C5" s="36" t="s">
        <v>58</v>
      </c>
      <c r="D5" s="71">
        <v>25.15</v>
      </c>
      <c r="E5" s="318"/>
      <c r="F5" s="316"/>
      <c r="G5" s="314"/>
      <c r="H5" s="41" t="s">
        <v>56</v>
      </c>
      <c r="I5" s="31">
        <v>75.31</v>
      </c>
      <c r="J5" s="66">
        <v>75.2</v>
      </c>
      <c r="K5" s="23">
        <f>IF(I5="","",MAX(I5,J5))</f>
        <v>75.31</v>
      </c>
      <c r="L5" s="367"/>
      <c r="M5" s="312"/>
      <c r="N5" s="385"/>
      <c r="O5" s="386"/>
      <c r="P5" s="364"/>
      <c r="Q5" s="391"/>
    </row>
    <row r="6" spans="1:17" ht="15.75" customHeight="1" thickBot="1">
      <c r="A6" s="338" t="s">
        <v>18</v>
      </c>
      <c r="B6" s="392" t="s">
        <v>64</v>
      </c>
      <c r="C6" s="34" t="s">
        <v>57</v>
      </c>
      <c r="D6" s="64">
        <v>20.55</v>
      </c>
      <c r="E6" s="317">
        <f>IF(D6="","",MAX(D6,D7))</f>
        <v>20.76</v>
      </c>
      <c r="F6" s="315">
        <f>_xlfn.IFERROR(IF(E6="","",RANK(E6,$E$4:$E$29,1)),"")</f>
        <v>1</v>
      </c>
      <c r="G6" s="313">
        <f>_xlfn.IFERROR(IF(E6="","",IF(E6="N",(MAX($F$4:$F$29)+1),F6)),"")</f>
        <v>1</v>
      </c>
      <c r="H6" s="39" t="s">
        <v>55</v>
      </c>
      <c r="I6" s="30">
        <v>52.98</v>
      </c>
      <c r="J6" s="64">
        <v>52.9</v>
      </c>
      <c r="K6" s="21">
        <f>IF(I6="","",MAX(I6,J6))</f>
        <v>52.98</v>
      </c>
      <c r="L6" s="366">
        <f>IF(K6="","",MIN(K7,K6))</f>
        <v>52.98</v>
      </c>
      <c r="M6" s="311">
        <f>_xlfn.IFERROR(IF(L6="","",RANK(L6,$L$4:$L$29,1)),"")</f>
        <v>1</v>
      </c>
      <c r="N6" s="384">
        <f>_xlfn.IFERROR(IF(L6="","",IF(L6="N",(MAX($M$4:$M$29)+1),M6)),"")</f>
        <v>1</v>
      </c>
      <c r="O6" s="386">
        <f>IF(N6="","",SUM(N6,G6))</f>
        <v>2</v>
      </c>
      <c r="P6" s="363">
        <f>IF(O6="","",RANK(O6,$O$4:$O$29,1))</f>
        <v>1</v>
      </c>
      <c r="Q6" s="337">
        <f>IF(P6="","",VLOOKUP(P6,'Bodové hodnocení'!$A$1:$B$36,2,FALSE))</f>
        <v>16</v>
      </c>
    </row>
    <row r="7" spans="1:25" ht="15.75" customHeight="1" thickBot="1">
      <c r="A7" s="338"/>
      <c r="B7" s="392"/>
      <c r="C7" s="36" t="s">
        <v>58</v>
      </c>
      <c r="D7" s="71">
        <v>20.76</v>
      </c>
      <c r="E7" s="318"/>
      <c r="F7" s="316"/>
      <c r="G7" s="314"/>
      <c r="H7" s="41" t="s">
        <v>56</v>
      </c>
      <c r="I7" s="31">
        <v>73.16</v>
      </c>
      <c r="J7" s="66">
        <v>73.18</v>
      </c>
      <c r="K7" s="23">
        <f aca="true" t="shared" si="0" ref="K7:K29">IF(I7="","",MAX(I7,J7))</f>
        <v>73.18</v>
      </c>
      <c r="L7" s="366"/>
      <c r="M7" s="312"/>
      <c r="N7" s="385"/>
      <c r="O7" s="386"/>
      <c r="P7" s="364"/>
      <c r="Q7" s="337"/>
      <c r="Y7" s="28"/>
    </row>
    <row r="8" spans="1:25" ht="15.75" customHeight="1" thickBot="1">
      <c r="A8" s="321" t="s">
        <v>19</v>
      </c>
      <c r="B8" s="319" t="s">
        <v>6</v>
      </c>
      <c r="C8" s="34" t="s">
        <v>57</v>
      </c>
      <c r="D8" s="64">
        <v>39.64</v>
      </c>
      <c r="E8" s="317">
        <f>IF(D8="","",MAX(D8,D9))</f>
        <v>40.1</v>
      </c>
      <c r="F8" s="315">
        <f>_xlfn.IFERROR(IF(E8="","",RANK(E8,$E$4:$E$29,1)),"")</f>
        <v>8</v>
      </c>
      <c r="G8" s="313">
        <f>_xlfn.IFERROR(IF(E8="","",IF(E8="N",(MAX($F$4:$F$29)+1),F8)),"")</f>
        <v>8</v>
      </c>
      <c r="H8" s="39" t="s">
        <v>55</v>
      </c>
      <c r="I8" s="30">
        <v>64.59</v>
      </c>
      <c r="J8" s="64">
        <v>64.51</v>
      </c>
      <c r="K8" s="21">
        <f t="shared" si="0"/>
        <v>64.59</v>
      </c>
      <c r="L8" s="365">
        <f>IF(K8="","",MIN(K9,K8))</f>
        <v>64.59</v>
      </c>
      <c r="M8" s="311">
        <f>_xlfn.IFERROR(IF(L8="","",RANK(L8,$L$4:$L$29,1)),"")</f>
        <v>3</v>
      </c>
      <c r="N8" s="384">
        <f>_xlfn.IFERROR(IF(L8="","",IF(L8="N",(MAX($M$4:$M$29)+1),M8)),"")</f>
        <v>3</v>
      </c>
      <c r="O8" s="386">
        <f>IF(N8="","",SUM(N8,G8))</f>
        <v>11</v>
      </c>
      <c r="P8" s="363">
        <f>IF(O8="","",RANK(O8,$O$4:$O$29,1))</f>
        <v>4</v>
      </c>
      <c r="Q8" s="333">
        <f>IF(P8="","",VLOOKUP(P8,'Bodové hodnocení'!$A$1:$B$36,2,FALSE))</f>
        <v>13</v>
      </c>
      <c r="Y8" s="28"/>
    </row>
    <row r="9" spans="1:25" ht="15.75" customHeight="1" thickBot="1">
      <c r="A9" s="322"/>
      <c r="B9" s="320"/>
      <c r="C9" s="36" t="s">
        <v>58</v>
      </c>
      <c r="D9" s="71">
        <v>40.1</v>
      </c>
      <c r="E9" s="318"/>
      <c r="F9" s="316"/>
      <c r="G9" s="314"/>
      <c r="H9" s="41" t="s">
        <v>56</v>
      </c>
      <c r="I9" s="31"/>
      <c r="J9" s="66"/>
      <c r="K9" s="23">
        <f t="shared" si="0"/>
      </c>
      <c r="L9" s="366"/>
      <c r="M9" s="312"/>
      <c r="N9" s="385"/>
      <c r="O9" s="386"/>
      <c r="P9" s="364"/>
      <c r="Q9" s="391"/>
      <c r="Y9" s="28"/>
    </row>
    <row r="10" spans="1:25" ht="15.75" customHeight="1" thickBot="1">
      <c r="A10" s="321" t="s">
        <v>20</v>
      </c>
      <c r="B10" s="319" t="s">
        <v>75</v>
      </c>
      <c r="C10" s="37" t="s">
        <v>57</v>
      </c>
      <c r="D10" s="64">
        <v>21.95</v>
      </c>
      <c r="E10" s="317" t="s">
        <v>93</v>
      </c>
      <c r="F10" s="315">
        <f>_xlfn.IFERROR(IF(E10="","",RANK(E10,$E$4:$E$29,1)),"")</f>
      </c>
      <c r="G10" s="313">
        <f>_xlfn.IFERROR(IF(E10="","",IF(E10="N",(MAX($F$4:$F$29)+1),F10)),"")</f>
        <v>12</v>
      </c>
      <c r="H10" s="42" t="s">
        <v>55</v>
      </c>
      <c r="I10" s="30">
        <v>67.58</v>
      </c>
      <c r="J10" s="29">
        <v>67.5</v>
      </c>
      <c r="K10" s="21">
        <f t="shared" si="0"/>
        <v>67.58</v>
      </c>
      <c r="L10" s="365">
        <f>IF(K10="","",MIN(K11,K10))</f>
        <v>67.58</v>
      </c>
      <c r="M10" s="311">
        <f>_xlfn.IFERROR(IF(L10="","",RANK(L10,$L$4:$L$29,1)),"")</f>
        <v>6</v>
      </c>
      <c r="N10" s="384">
        <f>_xlfn.IFERROR(IF(L10="","",IF(L10="N",(MAX($M$4:$M$29)+1),M10)),"")</f>
        <v>6</v>
      </c>
      <c r="O10" s="390">
        <f>IF(N10="","",SUM(N10,G10))</f>
        <v>18</v>
      </c>
      <c r="P10" s="363">
        <v>11</v>
      </c>
      <c r="Q10" s="337">
        <f>IF(P10="","",VLOOKUP(P10,'Bodové hodnocení'!$A$1:$B$36,2,FALSE))</f>
        <v>6</v>
      </c>
      <c r="Y10" s="28"/>
    </row>
    <row r="11" spans="1:25" ht="15.75" customHeight="1" thickBot="1">
      <c r="A11" s="322"/>
      <c r="B11" s="320"/>
      <c r="C11" s="36" t="s">
        <v>58</v>
      </c>
      <c r="D11" s="71">
        <v>24.75</v>
      </c>
      <c r="E11" s="318"/>
      <c r="F11" s="316"/>
      <c r="G11" s="314"/>
      <c r="H11" s="41" t="s">
        <v>56</v>
      </c>
      <c r="I11" s="31"/>
      <c r="J11" s="66"/>
      <c r="K11" s="23">
        <f t="shared" si="0"/>
      </c>
      <c r="L11" s="366"/>
      <c r="M11" s="312"/>
      <c r="N11" s="385"/>
      <c r="O11" s="386"/>
      <c r="P11" s="364"/>
      <c r="Q11" s="337"/>
      <c r="Y11" s="28"/>
    </row>
    <row r="12" spans="1:25" ht="15.75" customHeight="1" thickBot="1">
      <c r="A12" s="321" t="s">
        <v>21</v>
      </c>
      <c r="B12" s="319" t="s">
        <v>65</v>
      </c>
      <c r="C12" s="37" t="s">
        <v>57</v>
      </c>
      <c r="D12" s="64">
        <v>27.89</v>
      </c>
      <c r="E12" s="317">
        <f>IF(D12="","",MAX(D12,D13))</f>
        <v>45.94</v>
      </c>
      <c r="F12" s="315">
        <f>_xlfn.IFERROR(IF(E12="","",RANK(E12,$E$4:$E$29,1)),"")</f>
        <v>11</v>
      </c>
      <c r="G12" s="313">
        <f>_xlfn.IFERROR(IF(E12="","",IF(E12="N",(MAX($F$4:$F$29)+1),F12)),"")</f>
        <v>11</v>
      </c>
      <c r="H12" s="42" t="s">
        <v>55</v>
      </c>
      <c r="I12" s="30">
        <v>65.48</v>
      </c>
      <c r="J12" s="29">
        <v>65.8</v>
      </c>
      <c r="K12" s="21">
        <f t="shared" si="0"/>
        <v>65.8</v>
      </c>
      <c r="L12" s="365">
        <f>IF(K12="","",MIN(K13,K12))</f>
        <v>65.8</v>
      </c>
      <c r="M12" s="311">
        <f>_xlfn.IFERROR(IF(L12="","",RANK(L12,$L$4:$L$29,1)),"")</f>
        <v>4</v>
      </c>
      <c r="N12" s="384">
        <f>_xlfn.IFERROR(IF(L12="","",IF(L12="N",(MAX($M$4:$M$29)+1),M12)),"")</f>
        <v>4</v>
      </c>
      <c r="O12" s="386">
        <f>IF(N12="","",SUM(N12,G12))</f>
        <v>15</v>
      </c>
      <c r="P12" s="363">
        <f>IF(O12="","",RANK(O12,$O$4:$O$29,1))</f>
        <v>7</v>
      </c>
      <c r="Q12" s="333">
        <f>IF(P12="","",VLOOKUP(P12,'Bodové hodnocení'!$A$1:$B$36,2,FALSE))</f>
        <v>10</v>
      </c>
      <c r="Y12" s="28"/>
    </row>
    <row r="13" spans="1:25" ht="15.75" customHeight="1" thickBot="1">
      <c r="A13" s="322"/>
      <c r="B13" s="320"/>
      <c r="C13" s="35" t="s">
        <v>58</v>
      </c>
      <c r="D13" s="71">
        <v>45.94</v>
      </c>
      <c r="E13" s="318"/>
      <c r="F13" s="316"/>
      <c r="G13" s="314"/>
      <c r="H13" s="40" t="s">
        <v>56</v>
      </c>
      <c r="I13" s="31">
        <v>75.97</v>
      </c>
      <c r="J13" s="62">
        <v>75.8</v>
      </c>
      <c r="K13" s="23">
        <f t="shared" si="0"/>
        <v>75.97</v>
      </c>
      <c r="L13" s="366"/>
      <c r="M13" s="312"/>
      <c r="N13" s="385"/>
      <c r="O13" s="386"/>
      <c r="P13" s="364"/>
      <c r="Q13" s="337"/>
      <c r="Y13" s="28"/>
    </row>
    <row r="14" spans="1:25" ht="15.75" customHeight="1" thickBot="1">
      <c r="A14" s="321" t="s">
        <v>22</v>
      </c>
      <c r="B14" s="319" t="s">
        <v>17</v>
      </c>
      <c r="C14" s="34" t="s">
        <v>57</v>
      </c>
      <c r="D14" s="64">
        <v>30.6</v>
      </c>
      <c r="E14" s="317">
        <f>IF(D14="","",MAX(D14,D15))</f>
        <v>30.6</v>
      </c>
      <c r="F14" s="315">
        <f>_xlfn.IFERROR(IF(E14="","",RANK(E14,$E$4:$E$29,1)),"")</f>
        <v>5</v>
      </c>
      <c r="G14" s="313">
        <f>_xlfn.IFERROR(IF(E14="","",IF(E14="N",(MAX($F$4:$F$29)+1),F14)),"")</f>
        <v>5</v>
      </c>
      <c r="H14" s="39" t="s">
        <v>55</v>
      </c>
      <c r="I14" s="30">
        <v>70.93</v>
      </c>
      <c r="J14" s="64">
        <v>70.9</v>
      </c>
      <c r="K14" s="21">
        <f t="shared" si="0"/>
        <v>70.93</v>
      </c>
      <c r="L14" s="365">
        <f>IF(K14="","",MIN(K15,K14))</f>
        <v>70.93</v>
      </c>
      <c r="M14" s="311">
        <f>_xlfn.IFERROR(IF(L14="","",RANK(L14,$L$4:$L$29,1)),"")</f>
        <v>9</v>
      </c>
      <c r="N14" s="384">
        <f>_xlfn.IFERROR(IF(L14="","",IF(L14="N",(MAX($M$4:$M$29)+1),M14)),"")</f>
        <v>9</v>
      </c>
      <c r="O14" s="386">
        <f>IF(N14="","",SUM(N14,G14))</f>
        <v>14</v>
      </c>
      <c r="P14" s="363">
        <f>IF(O14="","",RANK(O14,$O$4:$O$29,1))</f>
        <v>6</v>
      </c>
      <c r="Q14" s="333">
        <f>IF(P14="","",VLOOKUP(P14,'Bodové hodnocení'!$A$1:$B$36,2,FALSE))</f>
        <v>11</v>
      </c>
      <c r="Y14" s="28"/>
    </row>
    <row r="15" spans="1:25" ht="15.75" customHeight="1" thickBot="1">
      <c r="A15" s="322"/>
      <c r="B15" s="320"/>
      <c r="C15" s="36" t="s">
        <v>58</v>
      </c>
      <c r="D15" s="71">
        <v>28.76</v>
      </c>
      <c r="E15" s="318"/>
      <c r="F15" s="316"/>
      <c r="G15" s="314"/>
      <c r="H15" s="41" t="s">
        <v>56</v>
      </c>
      <c r="I15" s="31"/>
      <c r="J15" s="66"/>
      <c r="K15" s="23">
        <f t="shared" si="0"/>
      </c>
      <c r="L15" s="366"/>
      <c r="M15" s="312"/>
      <c r="N15" s="385"/>
      <c r="O15" s="386"/>
      <c r="P15" s="364"/>
      <c r="Q15" s="337"/>
      <c r="Y15" s="28"/>
    </row>
    <row r="16" spans="1:25" ht="15.75" customHeight="1" thickBot="1">
      <c r="A16" s="321" t="s">
        <v>23</v>
      </c>
      <c r="B16" s="319" t="s">
        <v>5</v>
      </c>
      <c r="C16" s="37" t="s">
        <v>57</v>
      </c>
      <c r="D16" s="64">
        <v>37.96</v>
      </c>
      <c r="E16" s="317">
        <f>IF(D16="","",MAX(D16,D17))</f>
        <v>37.96</v>
      </c>
      <c r="F16" s="315">
        <f>_xlfn.IFERROR(IF(E16="","",RANK(E16,$E$4:$E$29,1)),"")</f>
        <v>7</v>
      </c>
      <c r="G16" s="313">
        <f>_xlfn.IFERROR(IF(E16="","",IF(E16="N",(MAX($F$4:$F$29)+1),F16)),"")</f>
        <v>7</v>
      </c>
      <c r="H16" s="42" t="s">
        <v>55</v>
      </c>
      <c r="I16" s="30">
        <v>87.47</v>
      </c>
      <c r="J16" s="29">
        <v>87.45</v>
      </c>
      <c r="K16" s="21" t="s">
        <v>93</v>
      </c>
      <c r="L16" s="365" t="s">
        <v>93</v>
      </c>
      <c r="M16" s="311">
        <f>_xlfn.IFERROR(IF(L16="","",RANK(L16,$L$4:$L$29,1)),"")</f>
      </c>
      <c r="N16" s="384">
        <f>_xlfn.IFERROR(IF(L16="","",IF(L16="N",(MAX($M$4:$M$29)+1),M16)),"")</f>
        <v>12</v>
      </c>
      <c r="O16" s="386">
        <f>IF(N16="","",SUM(N16,G16))</f>
        <v>19</v>
      </c>
      <c r="P16" s="363">
        <f>IF(O16="","",RANK(O16,$O$4:$O$29,1))</f>
        <v>12</v>
      </c>
      <c r="Q16" s="333">
        <f>IF(P16="","",VLOOKUP(P16,'Bodové hodnocení'!$A$1:$B$36,2,FALSE))</f>
        <v>5</v>
      </c>
      <c r="Y16" s="28"/>
    </row>
    <row r="17" spans="1:25" ht="15.75" customHeight="1" thickBot="1">
      <c r="A17" s="322"/>
      <c r="B17" s="320"/>
      <c r="C17" s="35" t="s">
        <v>58</v>
      </c>
      <c r="D17" s="71">
        <v>34.44</v>
      </c>
      <c r="E17" s="318"/>
      <c r="F17" s="316"/>
      <c r="G17" s="314"/>
      <c r="H17" s="40" t="s">
        <v>56</v>
      </c>
      <c r="I17" s="31"/>
      <c r="J17" s="62"/>
      <c r="K17" s="23">
        <f t="shared" si="0"/>
      </c>
      <c r="L17" s="366"/>
      <c r="M17" s="312"/>
      <c r="N17" s="385"/>
      <c r="O17" s="386"/>
      <c r="P17" s="364"/>
      <c r="Q17" s="337"/>
      <c r="Y17" s="28"/>
    </row>
    <row r="18" spans="1:25" ht="15.75" customHeight="1" thickBot="1">
      <c r="A18" s="321" t="s">
        <v>25</v>
      </c>
      <c r="B18" s="319" t="s">
        <v>94</v>
      </c>
      <c r="C18" s="34" t="s">
        <v>57</v>
      </c>
      <c r="D18" s="64">
        <v>28.6</v>
      </c>
      <c r="E18" s="317">
        <f>IF(D18="","",MAX(D18,D19))</f>
        <v>28.6</v>
      </c>
      <c r="F18" s="315">
        <f>_xlfn.IFERROR(IF(E18="","",RANK(E18,$E$4:$E$29,1)),"")</f>
        <v>4</v>
      </c>
      <c r="G18" s="313">
        <f>_xlfn.IFERROR(IF(E18="","",IF(E18="N",(MAX($F$4:$F$29)+1),F18)),"")</f>
        <v>4</v>
      </c>
      <c r="H18" s="39" t="s">
        <v>55</v>
      </c>
      <c r="I18" s="30">
        <v>63.77</v>
      </c>
      <c r="J18" s="64">
        <v>63.7</v>
      </c>
      <c r="K18" s="21">
        <f t="shared" si="0"/>
        <v>63.77</v>
      </c>
      <c r="L18" s="365">
        <f>IF(K18="","",MIN(K19,K18))</f>
        <v>61.05</v>
      </c>
      <c r="M18" s="311">
        <f>_xlfn.IFERROR(IF(L18="","",RANK(L18,$L$4:$L$29,1)),"")</f>
        <v>2</v>
      </c>
      <c r="N18" s="384">
        <f>_xlfn.IFERROR(IF(L18="","",IF(L18="N",(MAX($M$4:$M$29)+1),M18)),"")</f>
        <v>2</v>
      </c>
      <c r="O18" s="386">
        <f>IF(N18="","",SUM(N18,G18))</f>
        <v>6</v>
      </c>
      <c r="P18" s="363">
        <f>IF(O18="","",RANK(O18,$O$4:$O$29,1))</f>
        <v>2</v>
      </c>
      <c r="Q18" s="333">
        <f>IF(P18="","",VLOOKUP(P18,'Bodové hodnocení'!$A$1:$B$36,2,FALSE))</f>
        <v>15</v>
      </c>
      <c r="Y18" s="28"/>
    </row>
    <row r="19" spans="1:25" ht="15.75" customHeight="1" thickBot="1">
      <c r="A19" s="322"/>
      <c r="B19" s="320"/>
      <c r="C19" s="36" t="s">
        <v>58</v>
      </c>
      <c r="D19" s="71">
        <v>23.3</v>
      </c>
      <c r="E19" s="318"/>
      <c r="F19" s="316"/>
      <c r="G19" s="314"/>
      <c r="H19" s="41" t="s">
        <v>56</v>
      </c>
      <c r="I19" s="31">
        <v>61.03</v>
      </c>
      <c r="J19" s="66">
        <v>61.05</v>
      </c>
      <c r="K19" s="23">
        <f t="shared" si="0"/>
        <v>61.05</v>
      </c>
      <c r="L19" s="366"/>
      <c r="M19" s="312"/>
      <c r="N19" s="385"/>
      <c r="O19" s="386"/>
      <c r="P19" s="364"/>
      <c r="Q19" s="337"/>
      <c r="Y19" s="28"/>
    </row>
    <row r="20" spans="1:25" ht="15.75" customHeight="1">
      <c r="A20" s="321" t="s">
        <v>26</v>
      </c>
      <c r="B20" s="319" t="s">
        <v>95</v>
      </c>
      <c r="C20" s="37" t="s">
        <v>57</v>
      </c>
      <c r="D20" s="64">
        <v>22.73</v>
      </c>
      <c r="E20" s="317">
        <f>IF(D20="","",MAX(D20,D21))</f>
        <v>23.77</v>
      </c>
      <c r="F20" s="315">
        <f>_xlfn.IFERROR(IF(E20="","",RANK(E20,$E$4:$E$29,1)),"")</f>
        <v>2</v>
      </c>
      <c r="G20" s="313">
        <f>_xlfn.IFERROR(IF(E20="","",IF(E20="N",(MAX($F$4:$F$29)+1),F20)),"")</f>
        <v>2</v>
      </c>
      <c r="H20" s="42" t="s">
        <v>55</v>
      </c>
      <c r="I20" s="30">
        <v>75.03</v>
      </c>
      <c r="J20" s="29">
        <v>75.06</v>
      </c>
      <c r="K20" s="21" t="s">
        <v>93</v>
      </c>
      <c r="L20" s="365">
        <f>IF(K20="","",MIN(K21,K20))</f>
        <v>74.6</v>
      </c>
      <c r="M20" s="311">
        <f>_xlfn.IFERROR(IF(L20="","",RANK(L20,$L$4:$L$29,1)),"")</f>
        <v>10</v>
      </c>
      <c r="N20" s="387">
        <f>_xlfn.IFERROR(IF(L20="","",IF(L20="N",(MAX($M$4:$M$29)+1),M20)),"")</f>
        <v>10</v>
      </c>
      <c r="O20" s="389">
        <f>IF(N20="","",SUM(N20,G20))</f>
        <v>12</v>
      </c>
      <c r="P20" s="363">
        <f>IF(O20="","",RANK(O20,$O$4:$O$29,1))</f>
        <v>5</v>
      </c>
      <c r="Q20" s="333">
        <f>IF(P20="","",VLOOKUP(P20,'Bodové hodnocení'!$A$1:$B$36,2,FALSE))</f>
        <v>12</v>
      </c>
      <c r="Y20" s="28"/>
    </row>
    <row r="21" spans="1:17" ht="15.75" customHeight="1" thickBot="1">
      <c r="A21" s="322"/>
      <c r="B21" s="320"/>
      <c r="C21" s="36" t="s">
        <v>58</v>
      </c>
      <c r="D21" s="71">
        <v>23.77</v>
      </c>
      <c r="E21" s="318"/>
      <c r="F21" s="316"/>
      <c r="G21" s="314"/>
      <c r="H21" s="41" t="s">
        <v>56</v>
      </c>
      <c r="I21" s="31">
        <v>74.56</v>
      </c>
      <c r="J21" s="66">
        <v>74.6</v>
      </c>
      <c r="K21" s="23">
        <f t="shared" si="0"/>
        <v>74.6</v>
      </c>
      <c r="L21" s="367"/>
      <c r="M21" s="312"/>
      <c r="N21" s="388"/>
      <c r="O21" s="390"/>
      <c r="P21" s="364"/>
      <c r="Q21" s="391"/>
    </row>
    <row r="22" spans="1:17" ht="15.75" customHeight="1" thickBot="1">
      <c r="A22" s="321" t="s">
        <v>27</v>
      </c>
      <c r="B22" s="319" t="s">
        <v>10</v>
      </c>
      <c r="C22" s="37" t="s">
        <v>57</v>
      </c>
      <c r="D22" s="64">
        <v>24.69</v>
      </c>
      <c r="E22" s="317">
        <f>IF(D22="","",MAX(D22,D23))</f>
        <v>36.28</v>
      </c>
      <c r="F22" s="315">
        <f>_xlfn.IFERROR(IF(E22="","",RANK(E22,$E$4:$E$29,1)),"")</f>
        <v>6</v>
      </c>
      <c r="G22" s="313">
        <f>_xlfn.IFERROR(IF(E22="","",IF(E22="N",(MAX($F$4:$F$29)+1),F22)),"")</f>
        <v>6</v>
      </c>
      <c r="H22" s="42" t="s">
        <v>55</v>
      </c>
      <c r="I22" s="30">
        <v>75.14</v>
      </c>
      <c r="J22" s="29">
        <v>75.15</v>
      </c>
      <c r="K22" s="21" t="s">
        <v>93</v>
      </c>
      <c r="L22" s="365" t="s">
        <v>93</v>
      </c>
      <c r="M22" s="311">
        <f>_xlfn.IFERROR(IF(L22="","",RANK(L22,$L$4:$L$29,1)),"")</f>
      </c>
      <c r="N22" s="384">
        <f>_xlfn.IFERROR(IF(L22="","",IF(L22="N",(MAX($M$4:$M$29)+1),M22)),"")</f>
        <v>12</v>
      </c>
      <c r="O22" s="386">
        <f>IF(N22="","",SUM(N22,G22))</f>
        <v>18</v>
      </c>
      <c r="P22" s="363">
        <f>IF(O22="","",RANK(O22,$O$4:$O$29,1))</f>
        <v>9</v>
      </c>
      <c r="Q22" s="333">
        <f>IF(P22="","",VLOOKUP(P22,'Bodové hodnocení'!$A$1:$B$36,2,FALSE))</f>
        <v>8</v>
      </c>
    </row>
    <row r="23" spans="1:17" ht="15.75" customHeight="1" thickBot="1">
      <c r="A23" s="322"/>
      <c r="B23" s="320"/>
      <c r="C23" s="35" t="s">
        <v>58</v>
      </c>
      <c r="D23" s="71">
        <v>36.28</v>
      </c>
      <c r="E23" s="318"/>
      <c r="F23" s="316"/>
      <c r="G23" s="314"/>
      <c r="H23" s="40" t="s">
        <v>56</v>
      </c>
      <c r="I23" s="31"/>
      <c r="J23" s="62"/>
      <c r="K23" s="23">
        <f t="shared" si="0"/>
      </c>
      <c r="L23" s="366"/>
      <c r="M23" s="312"/>
      <c r="N23" s="385"/>
      <c r="O23" s="386"/>
      <c r="P23" s="364"/>
      <c r="Q23" s="337"/>
    </row>
    <row r="24" spans="1:17" ht="14.25" customHeight="1" thickBot="1">
      <c r="A24" s="321" t="s">
        <v>28</v>
      </c>
      <c r="B24" s="319" t="s">
        <v>4</v>
      </c>
      <c r="C24" s="34" t="s">
        <v>57</v>
      </c>
      <c r="D24" s="64">
        <v>44.63</v>
      </c>
      <c r="E24" s="317">
        <f>IF(D24="","",MAX(D24,D25))</f>
        <v>44.63</v>
      </c>
      <c r="F24" s="315">
        <f>_xlfn.IFERROR(IF(E24="","",RANK(E24,$E$4:$E$29,1)),"")</f>
        <v>9</v>
      </c>
      <c r="G24" s="313">
        <f>_xlfn.IFERROR(IF(E24="","",IF(E24="N",(MAX($F$4:$F$29)+1),F24)),"")</f>
        <v>9</v>
      </c>
      <c r="H24" s="39" t="s">
        <v>55</v>
      </c>
      <c r="I24" s="30">
        <v>68.68</v>
      </c>
      <c r="J24" s="64">
        <v>68.71</v>
      </c>
      <c r="K24" s="21">
        <f t="shared" si="0"/>
        <v>68.71</v>
      </c>
      <c r="L24" s="365">
        <f>IF(K24="","",MIN(K25,K24))</f>
        <v>68.71</v>
      </c>
      <c r="M24" s="311">
        <f>_xlfn.IFERROR(IF(L24="","",RANK(L24,$L$4:$L$29,1)),"")</f>
        <v>7</v>
      </c>
      <c r="N24" s="384">
        <f>_xlfn.IFERROR(IF(L24="","",IF(L24="N",(MAX($M$4:$M$29)+1),M24)),"")</f>
        <v>7</v>
      </c>
      <c r="O24" s="386">
        <f>IF(N24="","",SUM(N24,G24))</f>
        <v>16</v>
      </c>
      <c r="P24" s="363">
        <f>IF(O24="","",RANK(O24,$O$4:$O$29,1))</f>
        <v>8</v>
      </c>
      <c r="Q24" s="333">
        <f>IF(P24="","",VLOOKUP(P24,'Bodové hodnocení'!$A$1:$B$36,2,FALSE))</f>
        <v>9</v>
      </c>
    </row>
    <row r="25" spans="1:17" ht="15.75" customHeight="1" thickBot="1">
      <c r="A25" s="322"/>
      <c r="B25" s="320"/>
      <c r="C25" s="36" t="s">
        <v>58</v>
      </c>
      <c r="D25" s="71">
        <v>31.7</v>
      </c>
      <c r="E25" s="318"/>
      <c r="F25" s="316"/>
      <c r="G25" s="314"/>
      <c r="H25" s="41" t="s">
        <v>56</v>
      </c>
      <c r="I25" s="31">
        <v>79.69</v>
      </c>
      <c r="J25" s="66">
        <v>79.53</v>
      </c>
      <c r="K25" s="23">
        <f t="shared" si="0"/>
        <v>79.69</v>
      </c>
      <c r="L25" s="366"/>
      <c r="M25" s="312"/>
      <c r="N25" s="385"/>
      <c r="O25" s="386"/>
      <c r="P25" s="364"/>
      <c r="Q25" s="337"/>
    </row>
    <row r="26" spans="1:17" ht="15.75" customHeight="1" thickBot="1">
      <c r="A26" s="321" t="s">
        <v>29</v>
      </c>
      <c r="B26" s="319" t="s">
        <v>73</v>
      </c>
      <c r="C26" s="37" t="s">
        <v>57</v>
      </c>
      <c r="D26" s="64">
        <v>45.14</v>
      </c>
      <c r="E26" s="317">
        <f>IF(D26="","",MAX(D26,D27))</f>
        <v>45.14</v>
      </c>
      <c r="F26" s="315">
        <f>_xlfn.IFERROR(IF(E26="","",RANK(E26,$E$4:$E$29,1)),"")</f>
        <v>10</v>
      </c>
      <c r="G26" s="313">
        <f>_xlfn.IFERROR(IF(E26="","",IF(E26="N",(MAX($F$4:$F$29)+1),F26)),"")</f>
        <v>10</v>
      </c>
      <c r="H26" s="42" t="s">
        <v>55</v>
      </c>
      <c r="I26" s="30">
        <v>69.96</v>
      </c>
      <c r="J26" s="29">
        <v>69.84</v>
      </c>
      <c r="K26" s="21">
        <f t="shared" si="0"/>
        <v>69.96</v>
      </c>
      <c r="L26" s="365">
        <f>IF(K26="","",MIN(K27,K26))</f>
        <v>69.96</v>
      </c>
      <c r="M26" s="311">
        <f>_xlfn.IFERROR(IF(L26="","",RANK(L26,$L$4:$L$29,1)),"")</f>
        <v>8</v>
      </c>
      <c r="N26" s="384">
        <f>_xlfn.IFERROR(IF(L26="","",IF(L26="N",(MAX($M$4:$M$29)+1),M26)),"")</f>
        <v>8</v>
      </c>
      <c r="O26" s="386">
        <f>IF(N26="","",SUM(N26,G26))</f>
        <v>18</v>
      </c>
      <c r="P26" s="363">
        <v>10</v>
      </c>
      <c r="Q26" s="333">
        <f>IF(P26="","",VLOOKUP(P26,'Bodové hodnocení'!$A$1:$B$36,2,FALSE))</f>
        <v>7</v>
      </c>
    </row>
    <row r="27" spans="1:17" ht="15.75" customHeight="1" thickBot="1">
      <c r="A27" s="322"/>
      <c r="B27" s="320"/>
      <c r="C27" s="35" t="s">
        <v>58</v>
      </c>
      <c r="D27" s="71">
        <v>37.66</v>
      </c>
      <c r="E27" s="318"/>
      <c r="F27" s="316"/>
      <c r="G27" s="314"/>
      <c r="H27" s="40" t="s">
        <v>56</v>
      </c>
      <c r="I27" s="31"/>
      <c r="J27" s="62"/>
      <c r="K27" s="23">
        <f t="shared" si="0"/>
      </c>
      <c r="L27" s="366"/>
      <c r="M27" s="312"/>
      <c r="N27" s="385"/>
      <c r="O27" s="386"/>
      <c r="P27" s="364"/>
      <c r="Q27" s="337"/>
    </row>
    <row r="28" spans="1:17" ht="16.5" thickBot="1">
      <c r="A28" s="321" t="s">
        <v>30</v>
      </c>
      <c r="B28" s="319" t="s">
        <v>14</v>
      </c>
      <c r="C28" s="34" t="s">
        <v>57</v>
      </c>
      <c r="D28" s="64">
        <v>30.1</v>
      </c>
      <c r="E28" s="317" t="s">
        <v>93</v>
      </c>
      <c r="F28" s="315">
        <f>_xlfn.IFERROR(IF(E28="","",RANK(E28,$E$4:$E$29,1)),"")</f>
      </c>
      <c r="G28" s="313">
        <f>_xlfn.IFERROR(IF(E28="","",IF(E28="N",(MAX($F$4:$F$29)+1),F28)),"")</f>
        <v>12</v>
      </c>
      <c r="H28" s="39" t="s">
        <v>55</v>
      </c>
      <c r="I28" s="30">
        <v>76.36</v>
      </c>
      <c r="J28" s="64">
        <v>76.4</v>
      </c>
      <c r="K28" s="21">
        <f t="shared" si="0"/>
        <v>76.4</v>
      </c>
      <c r="L28" s="365">
        <f>IF(K28="","",MIN(K29,K28))</f>
        <v>76.4</v>
      </c>
      <c r="M28" s="311">
        <f>_xlfn.IFERROR(IF(L28="","",RANK(L28,$L$4:$L$29,1)),"")</f>
        <v>11</v>
      </c>
      <c r="N28" s="384">
        <f>_xlfn.IFERROR(IF(L28="","",IF(L28="N",(MAX($M$4:$M$29)+1),M28)),"")</f>
        <v>11</v>
      </c>
      <c r="O28" s="386">
        <f>IF(N28="","",SUM(N28,G28))</f>
        <v>23</v>
      </c>
      <c r="P28" s="363">
        <f>IF(O28="","",RANK(O28,$O$4:$O$29,1))</f>
        <v>13</v>
      </c>
      <c r="Q28" s="333">
        <f>IF(P28="","",VLOOKUP(P28,'Bodové hodnocení'!$A$1:$B$36,2,FALSE))</f>
        <v>4</v>
      </c>
    </row>
    <row r="29" spans="1:17" s="44" customFormat="1" ht="16.5" customHeight="1" thickBot="1">
      <c r="A29" s="322"/>
      <c r="B29" s="320"/>
      <c r="C29" s="36" t="s">
        <v>58</v>
      </c>
      <c r="D29" s="71">
        <v>37.66</v>
      </c>
      <c r="E29" s="318"/>
      <c r="F29" s="316"/>
      <c r="G29" s="314"/>
      <c r="H29" s="41" t="s">
        <v>56</v>
      </c>
      <c r="I29" s="31">
        <v>85.03</v>
      </c>
      <c r="J29" s="66">
        <v>85.05</v>
      </c>
      <c r="K29" s="23">
        <f t="shared" si="0"/>
        <v>85.05</v>
      </c>
      <c r="L29" s="366"/>
      <c r="M29" s="312"/>
      <c r="N29" s="385"/>
      <c r="O29" s="386"/>
      <c r="P29" s="364"/>
      <c r="Q29" s="337"/>
    </row>
    <row r="30" spans="1:17" ht="49.5" customHeight="1" thickBot="1" thickTop="1">
      <c r="A30" s="360" t="s">
        <v>86</v>
      </c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2"/>
    </row>
    <row r="31" spans="1:17" ht="22.5" customHeight="1" thickBot="1" thickTop="1">
      <c r="A31" s="353" t="s">
        <v>63</v>
      </c>
      <c r="B31" s="354"/>
      <c r="C31" s="355" t="s">
        <v>31</v>
      </c>
      <c r="D31" s="356"/>
      <c r="E31" s="356"/>
      <c r="F31" s="356"/>
      <c r="G31" s="45"/>
      <c r="H31" s="357" t="s">
        <v>68</v>
      </c>
      <c r="I31" s="357"/>
      <c r="J31" s="357"/>
      <c r="K31" s="357"/>
      <c r="L31" s="357"/>
      <c r="M31" s="357"/>
      <c r="N31" s="357"/>
      <c r="O31" s="371" t="s">
        <v>32</v>
      </c>
      <c r="P31" s="373" t="s">
        <v>69</v>
      </c>
      <c r="Q31" s="375" t="s">
        <v>33</v>
      </c>
    </row>
    <row r="32" spans="1:17" ht="33.75" customHeight="1" thickBot="1">
      <c r="A32" s="72" t="s">
        <v>34</v>
      </c>
      <c r="B32" s="73" t="s">
        <v>2</v>
      </c>
      <c r="C32" s="74"/>
      <c r="D32" s="75" t="s">
        <v>42</v>
      </c>
      <c r="E32" s="75" t="s">
        <v>35</v>
      </c>
      <c r="F32" s="76" t="s">
        <v>36</v>
      </c>
      <c r="G32" s="77" t="s">
        <v>36</v>
      </c>
      <c r="H32" s="75"/>
      <c r="I32" s="78" t="s">
        <v>37</v>
      </c>
      <c r="J32" s="78" t="s">
        <v>38</v>
      </c>
      <c r="K32" s="78" t="s">
        <v>42</v>
      </c>
      <c r="L32" s="78" t="s">
        <v>35</v>
      </c>
      <c r="M32" s="80"/>
      <c r="N32" s="79" t="s">
        <v>36</v>
      </c>
      <c r="O32" s="372"/>
      <c r="P32" s="374"/>
      <c r="Q32" s="376"/>
    </row>
    <row r="33" spans="1:17" ht="16.5" customHeight="1" thickBot="1" thickTop="1">
      <c r="A33" s="378" t="s">
        <v>16</v>
      </c>
      <c r="B33" s="379" t="s">
        <v>12</v>
      </c>
      <c r="C33" s="164" t="s">
        <v>57</v>
      </c>
      <c r="D33" s="126">
        <v>19.57</v>
      </c>
      <c r="E33" s="380">
        <f>IF(D33="","",MAX(D33,D34))</f>
        <v>19.57</v>
      </c>
      <c r="F33" s="381">
        <f>_xlfn.IFERROR(IF(E33="","",RANK(E33,$E$33:$E$62,1)),"")</f>
        <v>2</v>
      </c>
      <c r="G33" s="382">
        <f>_xlfn.IFERROR(IF(E33="","",IF(E33="N",(MAX($F$33:$F$62)+1),F33)),"")</f>
        <v>2</v>
      </c>
      <c r="H33" s="127" t="s">
        <v>55</v>
      </c>
      <c r="I33" s="128">
        <v>63.15</v>
      </c>
      <c r="J33" s="126">
        <v>63.1</v>
      </c>
      <c r="K33" s="129" t="s">
        <v>93</v>
      </c>
      <c r="L33" s="358">
        <f>IF(K33="","",MIN(K34,K33))</f>
        <v>61.79</v>
      </c>
      <c r="M33" s="383">
        <f>_xlfn.IFERROR(IF(L33="","",RANK(L33,$L$33:$L$62,1)),"")</f>
        <v>10</v>
      </c>
      <c r="N33" s="359">
        <f>_xlfn.IFERROR(IF(L33="","",IF(L33="N",(MAX($M$33:$M$62)+1),M33)),"")</f>
        <v>10</v>
      </c>
      <c r="O33" s="377">
        <f>IF(N33="","",SUM(N33,G33))</f>
        <v>12</v>
      </c>
      <c r="P33" s="369">
        <f>IF(O33="","",RANK(O33,$O$33:$O$62,1))</f>
        <v>5</v>
      </c>
      <c r="Q33" s="370">
        <f>IF(P33="","",VLOOKUP(P33,'Bodové hodnocení'!$A$1:$B$36,2,FALSE))</f>
        <v>12</v>
      </c>
    </row>
    <row r="34" spans="1:17" ht="16.5" customHeight="1" thickBot="1">
      <c r="A34" s="338"/>
      <c r="B34" s="348"/>
      <c r="C34" s="162" t="s">
        <v>58</v>
      </c>
      <c r="D34" s="66">
        <v>19.39</v>
      </c>
      <c r="E34" s="349"/>
      <c r="F34" s="350"/>
      <c r="G34" s="351"/>
      <c r="H34" s="41" t="s">
        <v>56</v>
      </c>
      <c r="I34" s="31">
        <v>61.79</v>
      </c>
      <c r="J34" s="66">
        <v>61.7</v>
      </c>
      <c r="K34" s="58">
        <f>IF(I34="","",MAX(I34,J34))</f>
        <v>61.79</v>
      </c>
      <c r="L34" s="352"/>
      <c r="M34" s="335"/>
      <c r="N34" s="336"/>
      <c r="O34" s="329"/>
      <c r="P34" s="331"/>
      <c r="Q34" s="337"/>
    </row>
    <row r="35" spans="1:17" ht="16.5" customHeight="1" thickBot="1">
      <c r="A35" s="321" t="s">
        <v>18</v>
      </c>
      <c r="B35" s="340" t="s">
        <v>17</v>
      </c>
      <c r="C35" s="163" t="s">
        <v>57</v>
      </c>
      <c r="D35" s="64">
        <v>23.91</v>
      </c>
      <c r="E35" s="342">
        <f>IF(D35="","",MAX(D35,D36))</f>
        <v>23.91</v>
      </c>
      <c r="F35" s="344">
        <f>_xlfn.IFERROR(IF(E35="","",RANK(E35,$E$33:$E$62,1)),"")</f>
        <v>6</v>
      </c>
      <c r="G35" s="346">
        <f>_xlfn.IFERROR(IF(E35="","",IF(E35="N",(MAX($F$33:$F$62)+1),F35)),"")</f>
        <v>6</v>
      </c>
      <c r="H35" s="39" t="s">
        <v>55</v>
      </c>
      <c r="I35" s="30">
        <v>51.12</v>
      </c>
      <c r="J35" s="64">
        <v>51.13</v>
      </c>
      <c r="K35" s="57">
        <f aca="true" t="shared" si="1" ref="K35:K62">IF(I35="","",MAX(I35,J35))</f>
        <v>51.13</v>
      </c>
      <c r="L35" s="323">
        <f>IF(K35="","",MIN(K36,K35))</f>
        <v>51.13</v>
      </c>
      <c r="M35" s="325">
        <f>_xlfn.IFERROR(IF(L35="","",RANK(L35,$L$33:$L$62,1)),"")</f>
        <v>5</v>
      </c>
      <c r="N35" s="327">
        <f>_xlfn.IFERROR(IF(L35="","",IF(L35="N",(MAX($M$33:$M$62)+1),M35)),"")</f>
        <v>5</v>
      </c>
      <c r="O35" s="329">
        <f>IF(N35="","",SUM(N35,G35))</f>
        <v>11</v>
      </c>
      <c r="P35" s="331">
        <f>IF(O35="","",RANK(O35,$O$33:$O$62,1))</f>
        <v>3</v>
      </c>
      <c r="Q35" s="333">
        <f>IF(P35="","",VLOOKUP(P35,'Bodové hodnocení'!$A$1:$B$36,2,FALSE))</f>
        <v>14</v>
      </c>
    </row>
    <row r="36" spans="1:17" ht="16.5" customHeight="1" thickBot="1">
      <c r="A36" s="322"/>
      <c r="B36" s="348"/>
      <c r="C36" s="162" t="s">
        <v>58</v>
      </c>
      <c r="D36" s="66">
        <v>20.85</v>
      </c>
      <c r="E36" s="349"/>
      <c r="F36" s="350"/>
      <c r="G36" s="351"/>
      <c r="H36" s="41" t="s">
        <v>56</v>
      </c>
      <c r="I36" s="31"/>
      <c r="J36" s="66"/>
      <c r="K36" s="58">
        <f t="shared" si="1"/>
      </c>
      <c r="L36" s="352"/>
      <c r="M36" s="335"/>
      <c r="N36" s="336"/>
      <c r="O36" s="329"/>
      <c r="P36" s="331"/>
      <c r="Q36" s="337"/>
    </row>
    <row r="37" spans="1:17" ht="16.5" customHeight="1" thickBot="1">
      <c r="A37" s="338" t="s">
        <v>19</v>
      </c>
      <c r="B37" s="368" t="s">
        <v>6</v>
      </c>
      <c r="C37" s="163" t="s">
        <v>57</v>
      </c>
      <c r="D37" s="64">
        <v>23.55</v>
      </c>
      <c r="E37" s="342">
        <f>IF(D37="","",MAX(D37,D38))</f>
        <v>23.85</v>
      </c>
      <c r="F37" s="344">
        <f>_xlfn.IFERROR(IF(E37="","",RANK(E37,$E$33:$E$62,1)),"")</f>
        <v>5</v>
      </c>
      <c r="G37" s="346">
        <f>_xlfn.IFERROR(IF(E37="","",IF(E37="N",(MAX($F$33:$F$62)+1),F37)),"")</f>
        <v>5</v>
      </c>
      <c r="H37" s="39" t="s">
        <v>55</v>
      </c>
      <c r="I37" s="30">
        <v>53.52</v>
      </c>
      <c r="J37" s="64">
        <v>53.58</v>
      </c>
      <c r="K37" s="57">
        <f t="shared" si="1"/>
        <v>53.58</v>
      </c>
      <c r="L37" s="323">
        <f>IF(K37="","",MIN(K38,K37))</f>
        <v>53.58</v>
      </c>
      <c r="M37" s="325">
        <f>_xlfn.IFERROR(IF(L37="","",RANK(L37,$L$33:$L$62,1)),"")</f>
        <v>7</v>
      </c>
      <c r="N37" s="327">
        <f>_xlfn.IFERROR(IF(L37="","",IF(L37="N",(MAX($M$33:$M$62)+1),M37)),"")</f>
        <v>7</v>
      </c>
      <c r="O37" s="329">
        <f>IF(N37="","",SUM(N37,G37))</f>
        <v>12</v>
      </c>
      <c r="P37" s="331">
        <v>6</v>
      </c>
      <c r="Q37" s="333">
        <f>IF(P37="","",VLOOKUP(P37,'Bodové hodnocení'!$A$1:$B$36,2,FALSE))</f>
        <v>11</v>
      </c>
    </row>
    <row r="38" spans="1:17" ht="16.5" customHeight="1" thickBot="1">
      <c r="A38" s="338"/>
      <c r="B38" s="348"/>
      <c r="C38" s="162" t="s">
        <v>58</v>
      </c>
      <c r="D38" s="66">
        <v>23.85</v>
      </c>
      <c r="E38" s="349"/>
      <c r="F38" s="350"/>
      <c r="G38" s="351"/>
      <c r="H38" s="41" t="s">
        <v>56</v>
      </c>
      <c r="I38" s="31"/>
      <c r="J38" s="66"/>
      <c r="K38" s="58">
        <f t="shared" si="1"/>
      </c>
      <c r="L38" s="352"/>
      <c r="M38" s="335"/>
      <c r="N38" s="336"/>
      <c r="O38" s="329"/>
      <c r="P38" s="331"/>
      <c r="Q38" s="337"/>
    </row>
    <row r="39" spans="1:17" ht="16.5" customHeight="1" thickBot="1">
      <c r="A39" s="321" t="s">
        <v>20</v>
      </c>
      <c r="B39" s="340" t="s">
        <v>5</v>
      </c>
      <c r="C39" s="163" t="s">
        <v>57</v>
      </c>
      <c r="D39" s="64">
        <v>19.73</v>
      </c>
      <c r="E39" s="342" t="s">
        <v>93</v>
      </c>
      <c r="F39" s="344">
        <f>_xlfn.IFERROR(IF(E39="","",RANK(E39,$E$33:$E$62,1)),"")</f>
      </c>
      <c r="G39" s="346">
        <f>_xlfn.IFERROR(IF(E39="","",IF(E39="N",(MAX($F$33:$F$62)+1),F39)),"")</f>
        <v>13</v>
      </c>
      <c r="H39" s="39" t="s">
        <v>55</v>
      </c>
      <c r="I39" s="30">
        <v>62.25</v>
      </c>
      <c r="J39" s="64">
        <v>63.12</v>
      </c>
      <c r="K39" s="57" t="s">
        <v>93</v>
      </c>
      <c r="L39" s="323" t="s">
        <v>93</v>
      </c>
      <c r="M39" s="325">
        <f>_xlfn.IFERROR(IF(L39="","",RANK(L39,$L$33:$L$62,1)),"")</f>
      </c>
      <c r="N39" s="327">
        <f>_xlfn.IFERROR(IF(L39="","",IF(L39="N",(MAX($M$33:$M$62)+1),M39)),"")</f>
        <v>15</v>
      </c>
      <c r="O39" s="329">
        <f>IF(N39="","",SUM(N39,G39))</f>
        <v>28</v>
      </c>
      <c r="P39" s="331">
        <f>IF(O39="","",RANK(O39,$O$33:$O$62,1))</f>
        <v>15</v>
      </c>
      <c r="Q39" s="333">
        <f>IF(P39="","",VLOOKUP(P39,'Bodové hodnocení'!$A$1:$B$36,2,FALSE))</f>
        <v>2</v>
      </c>
    </row>
    <row r="40" spans="1:17" ht="16.5" customHeight="1" thickBot="1">
      <c r="A40" s="322"/>
      <c r="B40" s="348"/>
      <c r="C40" s="162" t="s">
        <v>58</v>
      </c>
      <c r="D40" s="66">
        <v>22.22</v>
      </c>
      <c r="E40" s="349"/>
      <c r="F40" s="350"/>
      <c r="G40" s="351"/>
      <c r="H40" s="41" t="s">
        <v>56</v>
      </c>
      <c r="I40" s="31"/>
      <c r="J40" s="66"/>
      <c r="K40" s="58">
        <f t="shared" si="1"/>
      </c>
      <c r="L40" s="352"/>
      <c r="M40" s="335"/>
      <c r="N40" s="336"/>
      <c r="O40" s="329"/>
      <c r="P40" s="331"/>
      <c r="Q40" s="337"/>
    </row>
    <row r="41" spans="1:17" ht="16.5" customHeight="1" thickBot="1">
      <c r="A41" s="338" t="s">
        <v>21</v>
      </c>
      <c r="B41" s="340" t="s">
        <v>13</v>
      </c>
      <c r="C41" s="163" t="s">
        <v>57</v>
      </c>
      <c r="D41" s="64">
        <v>41.66</v>
      </c>
      <c r="E41" s="342">
        <f>IF(D41="","",MAX(D41,D42))</f>
        <v>41.66</v>
      </c>
      <c r="F41" s="344">
        <f>_xlfn.IFERROR(IF(E41="","",RANK(E41,$E$33:$E$62,1)),"")</f>
        <v>12</v>
      </c>
      <c r="G41" s="346">
        <f>_xlfn.IFERROR(IF(E41="","",IF(E41="N",(MAX($F$33:$F$62)+1),F41)),"")</f>
        <v>12</v>
      </c>
      <c r="H41" s="39" t="s">
        <v>55</v>
      </c>
      <c r="I41" s="30">
        <v>50.57</v>
      </c>
      <c r="J41" s="64">
        <v>50.7</v>
      </c>
      <c r="K41" s="57">
        <f t="shared" si="1"/>
        <v>50.7</v>
      </c>
      <c r="L41" s="323">
        <f>IF(K41="","",MIN(K42,K41))</f>
        <v>50.7</v>
      </c>
      <c r="M41" s="325">
        <f>_xlfn.IFERROR(IF(L41="","",RANK(L41,$L$33:$L$62,1)),"")</f>
        <v>4</v>
      </c>
      <c r="N41" s="327">
        <f>_xlfn.IFERROR(IF(L41="","",IF(L41="N",(MAX($M$33:$M$62)+1),M41)),"")</f>
        <v>4</v>
      </c>
      <c r="O41" s="329">
        <f>IF(N41="","",SUM(N41,G41))</f>
        <v>16</v>
      </c>
      <c r="P41" s="331">
        <v>10</v>
      </c>
      <c r="Q41" s="333">
        <f>IF(P41="","",VLOOKUP(P41,'Bodové hodnocení'!$A$1:$B$36,2,FALSE))</f>
        <v>7</v>
      </c>
    </row>
    <row r="42" spans="1:17" ht="16.5" customHeight="1" thickBot="1">
      <c r="A42" s="338"/>
      <c r="B42" s="348"/>
      <c r="C42" s="162" t="s">
        <v>58</v>
      </c>
      <c r="D42" s="66">
        <v>40.18</v>
      </c>
      <c r="E42" s="349"/>
      <c r="F42" s="350"/>
      <c r="G42" s="351"/>
      <c r="H42" s="41" t="s">
        <v>56</v>
      </c>
      <c r="I42" s="31">
        <v>54.72</v>
      </c>
      <c r="J42" s="66">
        <v>54.8</v>
      </c>
      <c r="K42" s="58">
        <f t="shared" si="1"/>
        <v>54.8</v>
      </c>
      <c r="L42" s="352"/>
      <c r="M42" s="335"/>
      <c r="N42" s="336"/>
      <c r="O42" s="329"/>
      <c r="P42" s="331"/>
      <c r="Q42" s="337"/>
    </row>
    <row r="43" spans="1:17" ht="16.5" customHeight="1" thickBot="1">
      <c r="A43" s="321" t="s">
        <v>22</v>
      </c>
      <c r="B43" s="340" t="s">
        <v>54</v>
      </c>
      <c r="C43" s="163" t="s">
        <v>57</v>
      </c>
      <c r="D43" s="64">
        <v>26.39</v>
      </c>
      <c r="E43" s="342" t="s">
        <v>93</v>
      </c>
      <c r="F43" s="344">
        <f>_xlfn.IFERROR(IF(E43="","",RANK(E43,$E$33:$E$62,1)),"")</f>
      </c>
      <c r="G43" s="346">
        <f>_xlfn.IFERROR(IF(E43="","",IF(E43="N",(MAX($F$33:$F$62)+1),F43)),"")</f>
        <v>13</v>
      </c>
      <c r="H43" s="39" t="s">
        <v>55</v>
      </c>
      <c r="I43" s="30">
        <v>67.09</v>
      </c>
      <c r="J43" s="64">
        <v>66.96</v>
      </c>
      <c r="K43" s="57" t="s">
        <v>93</v>
      </c>
      <c r="L43" s="323">
        <f>IF(K43="","",MIN(K44,K43))</f>
        <v>66.6</v>
      </c>
      <c r="M43" s="325">
        <f>_xlfn.IFERROR(IF(L43="","",RANK(L43,$L$33:$L$62,1)),"")</f>
        <v>14</v>
      </c>
      <c r="N43" s="327">
        <f>_xlfn.IFERROR(IF(L43="","",IF(L43="N",(MAX($M$33:$M$62)+1),M43)),"")</f>
        <v>14</v>
      </c>
      <c r="O43" s="329">
        <f>IF(N43="","",SUM(N43,G43))</f>
        <v>27</v>
      </c>
      <c r="P43" s="331">
        <f>IF(O43="","",RANK(O43,$O$33:$O$62,1))</f>
        <v>14</v>
      </c>
      <c r="Q43" s="333">
        <f>IF(P43="","",VLOOKUP(P43,'Bodové hodnocení'!$A$1:$B$36,2,FALSE))</f>
        <v>3</v>
      </c>
    </row>
    <row r="44" spans="1:17" ht="16.5" customHeight="1" thickBot="1">
      <c r="A44" s="322"/>
      <c r="B44" s="348"/>
      <c r="C44" s="162" t="s">
        <v>58</v>
      </c>
      <c r="D44" s="66">
        <v>36.94</v>
      </c>
      <c r="E44" s="349"/>
      <c r="F44" s="350"/>
      <c r="G44" s="351"/>
      <c r="H44" s="41" t="s">
        <v>56</v>
      </c>
      <c r="I44" s="31">
        <v>66.6</v>
      </c>
      <c r="J44" s="66">
        <v>66.55</v>
      </c>
      <c r="K44" s="58">
        <f t="shared" si="1"/>
        <v>66.6</v>
      </c>
      <c r="L44" s="352"/>
      <c r="M44" s="335"/>
      <c r="N44" s="336"/>
      <c r="O44" s="329"/>
      <c r="P44" s="331"/>
      <c r="Q44" s="337"/>
    </row>
    <row r="45" spans="1:17" ht="15.75" customHeight="1" thickBot="1">
      <c r="A45" s="338" t="s">
        <v>23</v>
      </c>
      <c r="B45" s="340" t="s">
        <v>96</v>
      </c>
      <c r="C45" s="163" t="s">
        <v>57</v>
      </c>
      <c r="D45" s="64">
        <v>19.4</v>
      </c>
      <c r="E45" s="342">
        <f>IF(D45="","",MAX(D45,D46))</f>
        <v>19.4</v>
      </c>
      <c r="F45" s="344">
        <f>_xlfn.IFERROR(IF(E45="","",RANK(E45,$E$33:$E$62,1)),"")</f>
        <v>1</v>
      </c>
      <c r="G45" s="346">
        <f>_xlfn.IFERROR(IF(E45="","",IF(E45="N",(MAX($F$33:$F$62)+1),F45)),"")</f>
        <v>1</v>
      </c>
      <c r="H45" s="39" t="s">
        <v>55</v>
      </c>
      <c r="I45" s="30">
        <v>49.11</v>
      </c>
      <c r="J45" s="64">
        <v>48.78</v>
      </c>
      <c r="K45" s="57">
        <f t="shared" si="1"/>
        <v>49.11</v>
      </c>
      <c r="L45" s="323">
        <f>IF(K45="","",MIN(K46,K45))</f>
        <v>49.11</v>
      </c>
      <c r="M45" s="325">
        <f>_xlfn.IFERROR(IF(L45="","",RANK(L45,$L$33:$L$62,1)),"")</f>
        <v>3</v>
      </c>
      <c r="N45" s="327">
        <f>_xlfn.IFERROR(IF(L45="","",IF(L45="N",(MAX($M$33:$M$62)+1),M45)),"")</f>
        <v>3</v>
      </c>
      <c r="O45" s="329">
        <f>IF(N45="","",SUM(N45,G45))</f>
        <v>4</v>
      </c>
      <c r="P45" s="331">
        <f>IF(O45="","",RANK(O45,$O$33:$O$62,1))</f>
        <v>1</v>
      </c>
      <c r="Q45" s="333">
        <f>IF(P45="","",VLOOKUP(P45,'Bodové hodnocení'!$A$1:$B$36,2,FALSE))</f>
        <v>16</v>
      </c>
    </row>
    <row r="46" spans="1:17" ht="15.75" customHeight="1" thickBot="1">
      <c r="A46" s="338"/>
      <c r="B46" s="348"/>
      <c r="C46" s="162" t="s">
        <v>58</v>
      </c>
      <c r="D46" s="66">
        <v>19.37</v>
      </c>
      <c r="E46" s="349"/>
      <c r="F46" s="350"/>
      <c r="G46" s="351"/>
      <c r="H46" s="41" t="s">
        <v>56</v>
      </c>
      <c r="I46" s="31"/>
      <c r="J46" s="66"/>
      <c r="K46" s="58">
        <f t="shared" si="1"/>
      </c>
      <c r="L46" s="352"/>
      <c r="M46" s="335"/>
      <c r="N46" s="336"/>
      <c r="O46" s="329"/>
      <c r="P46" s="331"/>
      <c r="Q46" s="337"/>
    </row>
    <row r="47" spans="1:17" ht="15.75" customHeight="1" thickBot="1">
      <c r="A47" s="321" t="s">
        <v>25</v>
      </c>
      <c r="B47" s="340" t="s">
        <v>7</v>
      </c>
      <c r="C47" s="163" t="s">
        <v>57</v>
      </c>
      <c r="D47" s="64">
        <v>25.47</v>
      </c>
      <c r="E47" s="342">
        <f>IF(D47="","",MAX(D47,D48))</f>
        <v>29.35</v>
      </c>
      <c r="F47" s="344">
        <f>_xlfn.IFERROR(IF(E47="","",RANK(E47,$E$33:$E$62,1)),"")</f>
        <v>10</v>
      </c>
      <c r="G47" s="346">
        <f>_xlfn.IFERROR(IF(E47="","",IF(E47="N",(MAX($F$33:$F$62)+1),F47)),"")</f>
        <v>10</v>
      </c>
      <c r="H47" s="39" t="s">
        <v>55</v>
      </c>
      <c r="I47" s="30"/>
      <c r="J47" s="64"/>
      <c r="K47" s="57" t="s">
        <v>93</v>
      </c>
      <c r="L47" s="323">
        <f>IF(K47="","",MIN(K48,K47))</f>
        <v>48.6</v>
      </c>
      <c r="M47" s="325">
        <f>_xlfn.IFERROR(IF(L47="","",RANK(L47,$L$33:$L$62,1)),"")</f>
        <v>1</v>
      </c>
      <c r="N47" s="327">
        <f>_xlfn.IFERROR(IF(L47="","",IF(L47="N",(MAX($M$33:$M$62)+1),M47)),"")</f>
        <v>1</v>
      </c>
      <c r="O47" s="329">
        <f>IF(N47="","",SUM(N47,G47))</f>
        <v>11</v>
      </c>
      <c r="P47" s="331">
        <v>4</v>
      </c>
      <c r="Q47" s="333">
        <f>IF(P47="","",VLOOKUP(P47,'Bodové hodnocení'!$A$1:$B$36,2,FALSE))</f>
        <v>13</v>
      </c>
    </row>
    <row r="48" spans="1:17" ht="15.75" customHeight="1" thickBot="1">
      <c r="A48" s="322"/>
      <c r="B48" s="348"/>
      <c r="C48" s="162" t="s">
        <v>58</v>
      </c>
      <c r="D48" s="66">
        <v>29.35</v>
      </c>
      <c r="E48" s="349"/>
      <c r="F48" s="350"/>
      <c r="G48" s="351"/>
      <c r="H48" s="41" t="s">
        <v>56</v>
      </c>
      <c r="I48" s="31">
        <v>48.6</v>
      </c>
      <c r="J48" s="66">
        <v>48.55</v>
      </c>
      <c r="K48" s="58">
        <f t="shared" si="1"/>
        <v>48.6</v>
      </c>
      <c r="L48" s="352"/>
      <c r="M48" s="335"/>
      <c r="N48" s="336"/>
      <c r="O48" s="329"/>
      <c r="P48" s="331"/>
      <c r="Q48" s="337"/>
    </row>
    <row r="49" spans="1:17" ht="15.75" customHeight="1" thickBot="1">
      <c r="A49" s="338" t="s">
        <v>26</v>
      </c>
      <c r="B49" s="340" t="s">
        <v>97</v>
      </c>
      <c r="C49" s="163" t="s">
        <v>57</v>
      </c>
      <c r="D49" s="64">
        <v>18.42</v>
      </c>
      <c r="E49" s="342">
        <f>IF(D49="","",MAX(D49,D50))</f>
        <v>23.44</v>
      </c>
      <c r="F49" s="344">
        <f>_xlfn.IFERROR(IF(E49="","",RANK(E49,$E$33:$E$62,1)),"")</f>
        <v>4</v>
      </c>
      <c r="G49" s="346">
        <f>_xlfn.IFERROR(IF(E49="","",IF(E49="N",(MAX($F$33:$F$62)+1),F49)),"")</f>
        <v>4</v>
      </c>
      <c r="H49" s="39" t="s">
        <v>55</v>
      </c>
      <c r="I49" s="30">
        <v>61.59</v>
      </c>
      <c r="J49" s="64">
        <v>61.91</v>
      </c>
      <c r="K49" s="57">
        <f t="shared" si="1"/>
        <v>61.91</v>
      </c>
      <c r="L49" s="323">
        <f>IF(K49="","",MIN(K50,K49))</f>
        <v>61.91</v>
      </c>
      <c r="M49" s="325">
        <f>_xlfn.IFERROR(IF(L49="","",RANK(L49,$L$33:$L$62,1)),"")</f>
        <v>11</v>
      </c>
      <c r="N49" s="327">
        <f>_xlfn.IFERROR(IF(L49="","",IF(L49="N",(MAX($M$33:$M$62)+1),M49)),"")</f>
        <v>11</v>
      </c>
      <c r="O49" s="329">
        <f>IF(N49="","",SUM(N49,G49))</f>
        <v>15</v>
      </c>
      <c r="P49" s="331">
        <f>IF(O49="","",RANK(O49,$O$33:$O$62,1))</f>
        <v>7</v>
      </c>
      <c r="Q49" s="333">
        <f>IF(P49="","",VLOOKUP(P49,'Bodové hodnocení'!$A$1:$B$36,2,FALSE))</f>
        <v>10</v>
      </c>
    </row>
    <row r="50" spans="1:17" ht="15.75" customHeight="1" thickBot="1">
      <c r="A50" s="338"/>
      <c r="B50" s="348"/>
      <c r="C50" s="162" t="s">
        <v>58</v>
      </c>
      <c r="D50" s="66">
        <v>23.44</v>
      </c>
      <c r="E50" s="349"/>
      <c r="F50" s="350"/>
      <c r="G50" s="351"/>
      <c r="H50" s="41" t="s">
        <v>56</v>
      </c>
      <c r="I50" s="31"/>
      <c r="J50" s="66"/>
      <c r="K50" s="58">
        <f t="shared" si="1"/>
      </c>
      <c r="L50" s="352"/>
      <c r="M50" s="335"/>
      <c r="N50" s="336"/>
      <c r="O50" s="329"/>
      <c r="P50" s="331"/>
      <c r="Q50" s="337"/>
    </row>
    <row r="51" spans="1:17" ht="15.75" customHeight="1" thickBot="1">
      <c r="A51" s="321" t="s">
        <v>27</v>
      </c>
      <c r="B51" s="340" t="s">
        <v>10</v>
      </c>
      <c r="C51" s="163" t="s">
        <v>57</v>
      </c>
      <c r="D51" s="64">
        <v>24.77</v>
      </c>
      <c r="E51" s="342">
        <f>IF(D51="","",MAX(D51,D52))</f>
        <v>25.5</v>
      </c>
      <c r="F51" s="344">
        <f>_xlfn.IFERROR(IF(E51="","",RANK(E51,$E$33:$E$62,1)),"")</f>
        <v>7</v>
      </c>
      <c r="G51" s="346">
        <f>_xlfn.IFERROR(IF(E51="","",IF(E51="N",(MAX($F$33:$F$62)+1),F51)),"")</f>
        <v>7</v>
      </c>
      <c r="H51" s="39" t="s">
        <v>55</v>
      </c>
      <c r="I51" s="30">
        <v>60.16</v>
      </c>
      <c r="J51" s="64">
        <v>60.2</v>
      </c>
      <c r="K51" s="57">
        <f t="shared" si="1"/>
        <v>60.2</v>
      </c>
      <c r="L51" s="323">
        <f>IF(K51="","",MIN(K52,K51))</f>
        <v>60.2</v>
      </c>
      <c r="M51" s="325">
        <f>_xlfn.IFERROR(IF(L51="","",RANK(L51,$L$33:$L$62,1)),"")</f>
        <v>9</v>
      </c>
      <c r="N51" s="327">
        <f>_xlfn.IFERROR(IF(L51="","",IF(L51="N",(MAX($M$33:$M$62)+1),M51)),"")</f>
        <v>9</v>
      </c>
      <c r="O51" s="329">
        <f>IF(N51="","",SUM(N51,G51))</f>
        <v>16</v>
      </c>
      <c r="P51" s="331">
        <f>IF(O51="","",RANK(O51,$O$33:$O$62,1))</f>
        <v>9</v>
      </c>
      <c r="Q51" s="333">
        <f>IF(P51="","",VLOOKUP(P51,'Bodové hodnocení'!$A$1:$B$36,2,FALSE))</f>
        <v>8</v>
      </c>
    </row>
    <row r="52" spans="1:17" ht="15.75" customHeight="1" thickBot="1">
      <c r="A52" s="322"/>
      <c r="B52" s="348"/>
      <c r="C52" s="162" t="s">
        <v>58</v>
      </c>
      <c r="D52" s="66">
        <v>25.5</v>
      </c>
      <c r="E52" s="349"/>
      <c r="F52" s="350"/>
      <c r="G52" s="351"/>
      <c r="H52" s="41" t="s">
        <v>56</v>
      </c>
      <c r="I52" s="31"/>
      <c r="J52" s="66"/>
      <c r="K52" s="58">
        <f t="shared" si="1"/>
      </c>
      <c r="L52" s="352"/>
      <c r="M52" s="335"/>
      <c r="N52" s="336"/>
      <c r="O52" s="329"/>
      <c r="P52" s="331"/>
      <c r="Q52" s="337"/>
    </row>
    <row r="53" spans="1:17" ht="15.75" customHeight="1" thickBot="1">
      <c r="A53" s="338" t="s">
        <v>28</v>
      </c>
      <c r="B53" s="340" t="s">
        <v>99</v>
      </c>
      <c r="C53" s="163" t="s">
        <v>57</v>
      </c>
      <c r="D53" s="64">
        <v>25.37</v>
      </c>
      <c r="E53" s="342">
        <f>IF(D53="","",MAX(D53,D54))</f>
        <v>25.9</v>
      </c>
      <c r="F53" s="344">
        <f>_xlfn.IFERROR(IF(E53="","",RANK(E53,$E$33:$E$62,1)),"")</f>
        <v>8</v>
      </c>
      <c r="G53" s="346">
        <f>_xlfn.IFERROR(IF(E53="","",IF(E53="N",(MAX($F$33:$F$62)+1),F53)),"")</f>
        <v>8</v>
      </c>
      <c r="H53" s="39" t="s">
        <v>55</v>
      </c>
      <c r="I53" s="30">
        <v>63.4</v>
      </c>
      <c r="J53" s="64">
        <v>63.3</v>
      </c>
      <c r="K53" s="57">
        <f t="shared" si="1"/>
        <v>63.4</v>
      </c>
      <c r="L53" s="323">
        <f>IF(K53="","",MIN(K54,K53))</f>
        <v>63.4</v>
      </c>
      <c r="M53" s="325">
        <f>_xlfn.IFERROR(IF(L53="","",RANK(L53,$L$33:$L$62,1)),"")</f>
        <v>12</v>
      </c>
      <c r="N53" s="327">
        <f>_xlfn.IFERROR(IF(L53="","",IF(L53="N",(MAX($M$33:$M$62)+1),M53)),"")</f>
        <v>12</v>
      </c>
      <c r="O53" s="329">
        <f>IF(N53="","",SUM(N53,G53))</f>
        <v>20</v>
      </c>
      <c r="P53" s="331">
        <f>IF(O53="","",RANK(O53,$O$33:$O$62,1))</f>
        <v>11</v>
      </c>
      <c r="Q53" s="333">
        <f>IF(P53="","",VLOOKUP(P53,'Bodové hodnocení'!$A$1:$B$36,2,FALSE))</f>
        <v>6</v>
      </c>
    </row>
    <row r="54" spans="1:17" ht="15.75" customHeight="1" thickBot="1">
      <c r="A54" s="338"/>
      <c r="B54" s="348"/>
      <c r="C54" s="162" t="s">
        <v>58</v>
      </c>
      <c r="D54" s="66">
        <v>25.9</v>
      </c>
      <c r="E54" s="349"/>
      <c r="F54" s="350"/>
      <c r="G54" s="351"/>
      <c r="H54" s="41" t="s">
        <v>56</v>
      </c>
      <c r="I54" s="31">
        <v>78.93</v>
      </c>
      <c r="J54" s="66">
        <v>78.97</v>
      </c>
      <c r="K54" s="58" t="s">
        <v>93</v>
      </c>
      <c r="L54" s="352"/>
      <c r="M54" s="335"/>
      <c r="N54" s="336"/>
      <c r="O54" s="329"/>
      <c r="P54" s="331"/>
      <c r="Q54" s="337"/>
    </row>
    <row r="55" spans="1:17" ht="15.75" customHeight="1" thickBot="1">
      <c r="A55" s="321" t="s">
        <v>29</v>
      </c>
      <c r="B55" s="340" t="s">
        <v>4</v>
      </c>
      <c r="C55" s="163" t="s">
        <v>57</v>
      </c>
      <c r="D55" s="64">
        <v>19.61</v>
      </c>
      <c r="E55" s="342">
        <f>IF(D55="","",MAX(D55,D56))</f>
        <v>19.93</v>
      </c>
      <c r="F55" s="344">
        <f>_xlfn.IFERROR(IF(E55="","",RANK(E55,$E$33:$E$62,1)),"")</f>
        <v>3</v>
      </c>
      <c r="G55" s="346">
        <f>_xlfn.IFERROR(IF(E55="","",IF(E55="N",(MAX($F$33:$F$62)+1),F55)),"")</f>
        <v>3</v>
      </c>
      <c r="H55" s="39" t="s">
        <v>55</v>
      </c>
      <c r="I55" s="30">
        <v>49.08</v>
      </c>
      <c r="J55" s="64">
        <v>49.09</v>
      </c>
      <c r="K55" s="57">
        <f t="shared" si="1"/>
        <v>49.09</v>
      </c>
      <c r="L55" s="323">
        <f>IF(K55="","",MIN(K56,K55))</f>
        <v>49.09</v>
      </c>
      <c r="M55" s="325">
        <f>_xlfn.IFERROR(IF(L55="","",RANK(L55,$L$33:$L$62,1)),"")</f>
        <v>2</v>
      </c>
      <c r="N55" s="327">
        <f>_xlfn.IFERROR(IF(L55="","",IF(L55="N",(MAX($M$33:$M$62)+1),M55)),"")</f>
        <v>2</v>
      </c>
      <c r="O55" s="329">
        <f>IF(N55="","",SUM(N55,G55))</f>
        <v>5</v>
      </c>
      <c r="P55" s="331">
        <f>IF(O55="","",RANK(O55,$O$33:$O$62,1))</f>
        <v>2</v>
      </c>
      <c r="Q55" s="333">
        <f>IF(P55="","",VLOOKUP(P55,'Bodové hodnocení'!$A$1:$B$36,2,FALSE))</f>
        <v>15</v>
      </c>
    </row>
    <row r="56" spans="1:17" ht="15.75" customHeight="1" thickBot="1">
      <c r="A56" s="322"/>
      <c r="B56" s="348"/>
      <c r="C56" s="162" t="s">
        <v>58</v>
      </c>
      <c r="D56" s="66">
        <v>19.93</v>
      </c>
      <c r="E56" s="349"/>
      <c r="F56" s="350"/>
      <c r="G56" s="351"/>
      <c r="H56" s="41" t="s">
        <v>56</v>
      </c>
      <c r="I56" s="31">
        <v>53.12</v>
      </c>
      <c r="J56" s="66">
        <v>53.23</v>
      </c>
      <c r="K56" s="58">
        <f t="shared" si="1"/>
        <v>53.23</v>
      </c>
      <c r="L56" s="352"/>
      <c r="M56" s="335"/>
      <c r="N56" s="336"/>
      <c r="O56" s="329"/>
      <c r="P56" s="331"/>
      <c r="Q56" s="337"/>
    </row>
    <row r="57" spans="1:17" ht="15.75" customHeight="1" thickBot="1">
      <c r="A57" s="338" t="s">
        <v>30</v>
      </c>
      <c r="B57" s="340" t="s">
        <v>73</v>
      </c>
      <c r="C57" s="163" t="s">
        <v>57</v>
      </c>
      <c r="D57" s="64">
        <v>28.18</v>
      </c>
      <c r="E57" s="342">
        <f>IF(D57="","",MAX(D57,D58))</f>
        <v>28.18</v>
      </c>
      <c r="F57" s="344">
        <f>_xlfn.IFERROR(IF(E57="","",RANK(E57,$E$33:$E$62,1)),"")</f>
        <v>9</v>
      </c>
      <c r="G57" s="346">
        <f>_xlfn.IFERROR(IF(E57="","",IF(E57="N",(MAX($F$33:$F$62)+1),F57)),"")</f>
        <v>9</v>
      </c>
      <c r="H57" s="39" t="s">
        <v>55</v>
      </c>
      <c r="I57" s="30">
        <v>51.75</v>
      </c>
      <c r="J57" s="64">
        <v>51.76</v>
      </c>
      <c r="K57" s="57">
        <f t="shared" si="1"/>
        <v>51.76</v>
      </c>
      <c r="L57" s="323">
        <f>IF(K57="","",MIN(K58,K57))</f>
        <v>51.76</v>
      </c>
      <c r="M57" s="325">
        <f>_xlfn.IFERROR(IF(L57="","",RANK(L57,$L$33:$L$62,1)),"")</f>
        <v>6</v>
      </c>
      <c r="N57" s="327">
        <f>_xlfn.IFERROR(IF(L57="","",IF(L57="N",(MAX($M$33:$M$62)+1),M57)),"")</f>
        <v>6</v>
      </c>
      <c r="O57" s="329">
        <f>IF(N57="","",SUM(N57,G57))</f>
        <v>15</v>
      </c>
      <c r="P57" s="331">
        <v>8</v>
      </c>
      <c r="Q57" s="333">
        <f>IF(P57="","",VLOOKUP(P57,'Bodové hodnocení'!$A$1:$B$36,2,FALSE))</f>
        <v>9</v>
      </c>
    </row>
    <row r="58" spans="1:17" ht="15.75" customHeight="1" thickBot="1">
      <c r="A58" s="338"/>
      <c r="B58" s="348"/>
      <c r="C58" s="162" t="s">
        <v>58</v>
      </c>
      <c r="D58" s="66">
        <v>27.19</v>
      </c>
      <c r="E58" s="349"/>
      <c r="F58" s="350"/>
      <c r="G58" s="351"/>
      <c r="H58" s="41" t="s">
        <v>56</v>
      </c>
      <c r="I58" s="31"/>
      <c r="J58" s="66"/>
      <c r="K58" s="58">
        <f t="shared" si="1"/>
      </c>
      <c r="L58" s="352"/>
      <c r="M58" s="335"/>
      <c r="N58" s="336"/>
      <c r="O58" s="329"/>
      <c r="P58" s="331"/>
      <c r="Q58" s="337"/>
    </row>
    <row r="59" spans="1:17" ht="15.75" customHeight="1" thickBot="1">
      <c r="A59" s="321" t="s">
        <v>44</v>
      </c>
      <c r="B59" s="340" t="s">
        <v>14</v>
      </c>
      <c r="C59" s="163" t="s">
        <v>57</v>
      </c>
      <c r="D59" s="64"/>
      <c r="E59" s="342" t="s">
        <v>93</v>
      </c>
      <c r="F59" s="344">
        <f>_xlfn.IFERROR(IF(E59="","",RANK(E59,$E$33:$E$62,1)),"")</f>
      </c>
      <c r="G59" s="346">
        <f>_xlfn.IFERROR(IF(E59="","",IF(E59="N",(MAX($F$33:$F$62)+1),F59)),"")</f>
        <v>13</v>
      </c>
      <c r="H59" s="39" t="s">
        <v>55</v>
      </c>
      <c r="I59" s="30">
        <v>55.07</v>
      </c>
      <c r="J59" s="64">
        <v>54.6</v>
      </c>
      <c r="K59" s="57">
        <f t="shared" si="1"/>
        <v>55.07</v>
      </c>
      <c r="L59" s="323">
        <f>IF(K59="","",MIN(K60,K59))</f>
        <v>55.07</v>
      </c>
      <c r="M59" s="325">
        <f>_xlfn.IFERROR(IF(L59="","",RANK(L59,$L$33:$L$62,1)),"")</f>
        <v>8</v>
      </c>
      <c r="N59" s="327">
        <f>_xlfn.IFERROR(IF(L59="","",IF(L59="N",(MAX($M$33:$M$62)+1),M59)),"")</f>
        <v>8</v>
      </c>
      <c r="O59" s="329">
        <f>IF(N59="","",SUM(N59,G59))</f>
        <v>21</v>
      </c>
      <c r="P59" s="331">
        <f>IF(O59="","",RANK(O59,$O$33:$O$62,1))</f>
        <v>12</v>
      </c>
      <c r="Q59" s="333">
        <f>IF(P59="","",VLOOKUP(P59,'Bodové hodnocení'!$A$1:$B$36,2,FALSE))</f>
        <v>5</v>
      </c>
    </row>
    <row r="60" spans="1:17" ht="15.75" customHeight="1" thickBot="1">
      <c r="A60" s="322"/>
      <c r="B60" s="348"/>
      <c r="C60" s="162" t="s">
        <v>58</v>
      </c>
      <c r="D60" s="66"/>
      <c r="E60" s="349"/>
      <c r="F60" s="350"/>
      <c r="G60" s="351"/>
      <c r="H60" s="41" t="s">
        <v>56</v>
      </c>
      <c r="I60" s="31"/>
      <c r="J60" s="66"/>
      <c r="K60" s="58">
        <f t="shared" si="1"/>
      </c>
      <c r="L60" s="352"/>
      <c r="M60" s="335"/>
      <c r="N60" s="336"/>
      <c r="O60" s="329"/>
      <c r="P60" s="331"/>
      <c r="Q60" s="337"/>
    </row>
    <row r="61" spans="1:17" ht="15.75" customHeight="1" thickBot="1">
      <c r="A61" s="338" t="s">
        <v>53</v>
      </c>
      <c r="B61" s="340" t="s">
        <v>98</v>
      </c>
      <c r="C61" s="163" t="s">
        <v>57</v>
      </c>
      <c r="D61" s="64">
        <v>39.15</v>
      </c>
      <c r="E61" s="342">
        <f>IF(D61="","",MAX(D61,D62))</f>
        <v>40.25</v>
      </c>
      <c r="F61" s="344">
        <f>_xlfn.IFERROR(IF(E61="","",RANK(E61,$E$33:$E$62,1)),"")</f>
        <v>11</v>
      </c>
      <c r="G61" s="346">
        <f>_xlfn.IFERROR(IF(E61="","",IF(E61="N",(MAX($F$33:$F$62)+1),F61)),"")</f>
        <v>11</v>
      </c>
      <c r="H61" s="39" t="s">
        <v>55</v>
      </c>
      <c r="I61" s="30">
        <v>64.07</v>
      </c>
      <c r="J61" s="64">
        <v>64.14</v>
      </c>
      <c r="K61" s="57">
        <f t="shared" si="1"/>
        <v>64.14</v>
      </c>
      <c r="L61" s="323">
        <f>IF(K61="","",MIN(K62,K61))</f>
        <v>64.14</v>
      </c>
      <c r="M61" s="325">
        <f>_xlfn.IFERROR(IF(L61="","",RANK(L61,$L$33:$L$62,1)),"")</f>
        <v>13</v>
      </c>
      <c r="N61" s="327">
        <f>_xlfn.IFERROR(IF(L61="","",IF(L61="N",(MAX($M$33:$M$62)+1),M61)),"")</f>
        <v>13</v>
      </c>
      <c r="O61" s="329">
        <f>IF(N61="","",SUM(N61,G61))</f>
        <v>24</v>
      </c>
      <c r="P61" s="331">
        <f>IF(O61="","",RANK(O61,$O$33:$O$62,1))</f>
        <v>13</v>
      </c>
      <c r="Q61" s="333">
        <f>IF(P61="","",VLOOKUP(P61,'Bodové hodnocení'!$A$1:$B$36,2,FALSE))</f>
        <v>4</v>
      </c>
    </row>
    <row r="62" spans="1:17" ht="15.75" customHeight="1" thickBot="1">
      <c r="A62" s="339"/>
      <c r="B62" s="341"/>
      <c r="C62" s="165" t="s">
        <v>58</v>
      </c>
      <c r="D62" s="69">
        <v>40.25</v>
      </c>
      <c r="E62" s="343"/>
      <c r="F62" s="345"/>
      <c r="G62" s="347"/>
      <c r="H62" s="43" t="s">
        <v>56</v>
      </c>
      <c r="I62" s="33"/>
      <c r="J62" s="69"/>
      <c r="K62" s="59">
        <f t="shared" si="1"/>
      </c>
      <c r="L62" s="324"/>
      <c r="M62" s="326"/>
      <c r="N62" s="328"/>
      <c r="O62" s="330"/>
      <c r="P62" s="332"/>
      <c r="Q62" s="334"/>
    </row>
    <row r="63" ht="15.75" thickTop="1"/>
  </sheetData>
  <sheetProtection formatCells="0" formatColumns="0" formatRows="0" insertColumns="0" insertRows="0" insertHyperlinks="0" deleteColumns="0" deleteRows="0" sort="0" autoFilter="0" pivotTables="0"/>
  <mergeCells count="322">
    <mergeCell ref="A1:Q1"/>
    <mergeCell ref="A2:B2"/>
    <mergeCell ref="C2:F2"/>
    <mergeCell ref="H2:N2"/>
    <mergeCell ref="O2:O3"/>
    <mergeCell ref="P2:P3"/>
    <mergeCell ref="Q2:Q3"/>
    <mergeCell ref="A4:A5"/>
    <mergeCell ref="B4:B5"/>
    <mergeCell ref="E4:E5"/>
    <mergeCell ref="F4:F5"/>
    <mergeCell ref="G4:G5"/>
    <mergeCell ref="M4:M5"/>
    <mergeCell ref="L4:L5"/>
    <mergeCell ref="N4:N5"/>
    <mergeCell ref="O4:O5"/>
    <mergeCell ref="P4:P5"/>
    <mergeCell ref="Q4:Q5"/>
    <mergeCell ref="A6:A7"/>
    <mergeCell ref="B6:B7"/>
    <mergeCell ref="E6:E7"/>
    <mergeCell ref="F6:F7"/>
    <mergeCell ref="G6:G7"/>
    <mergeCell ref="M6:M7"/>
    <mergeCell ref="N6:N7"/>
    <mergeCell ref="O6:O7"/>
    <mergeCell ref="P6:P7"/>
    <mergeCell ref="Q6:Q7"/>
    <mergeCell ref="A8:A9"/>
    <mergeCell ref="B8:B9"/>
    <mergeCell ref="E8:E9"/>
    <mergeCell ref="F8:F9"/>
    <mergeCell ref="G8:G9"/>
    <mergeCell ref="M8:M9"/>
    <mergeCell ref="N8:N9"/>
    <mergeCell ref="O8:O9"/>
    <mergeCell ref="P8:P9"/>
    <mergeCell ref="Q8:Q9"/>
    <mergeCell ref="A10:A11"/>
    <mergeCell ref="B10:B11"/>
    <mergeCell ref="E10:E11"/>
    <mergeCell ref="F10:F11"/>
    <mergeCell ref="G10:G11"/>
    <mergeCell ref="M10:M11"/>
    <mergeCell ref="N10:N11"/>
    <mergeCell ref="O10:O11"/>
    <mergeCell ref="P10:P11"/>
    <mergeCell ref="Q10:Q11"/>
    <mergeCell ref="A12:A13"/>
    <mergeCell ref="B12:B13"/>
    <mergeCell ref="E12:E13"/>
    <mergeCell ref="F12:F13"/>
    <mergeCell ref="G12:G13"/>
    <mergeCell ref="M12:M13"/>
    <mergeCell ref="N12:N13"/>
    <mergeCell ref="O12:O13"/>
    <mergeCell ref="P12:P13"/>
    <mergeCell ref="Q12:Q13"/>
    <mergeCell ref="A14:A15"/>
    <mergeCell ref="B14:B15"/>
    <mergeCell ref="E14:E15"/>
    <mergeCell ref="F14:F15"/>
    <mergeCell ref="G14:G15"/>
    <mergeCell ref="M14:M15"/>
    <mergeCell ref="N14:N15"/>
    <mergeCell ref="O14:O15"/>
    <mergeCell ref="P14:P15"/>
    <mergeCell ref="Q14:Q15"/>
    <mergeCell ref="A16:A17"/>
    <mergeCell ref="B16:B17"/>
    <mergeCell ref="E16:E17"/>
    <mergeCell ref="F16:F17"/>
    <mergeCell ref="G16:G17"/>
    <mergeCell ref="M16:M17"/>
    <mergeCell ref="A18:A19"/>
    <mergeCell ref="B18:B19"/>
    <mergeCell ref="E18:E19"/>
    <mergeCell ref="F18:F19"/>
    <mergeCell ref="G18:G19"/>
    <mergeCell ref="M18:M19"/>
    <mergeCell ref="N18:N19"/>
    <mergeCell ref="O18:O19"/>
    <mergeCell ref="P18:P19"/>
    <mergeCell ref="Q18:Q19"/>
    <mergeCell ref="N16:N17"/>
    <mergeCell ref="O16:O17"/>
    <mergeCell ref="P16:P17"/>
    <mergeCell ref="Q16:Q17"/>
    <mergeCell ref="N20:N21"/>
    <mergeCell ref="O20:O21"/>
    <mergeCell ref="P20:P21"/>
    <mergeCell ref="Q20:Q21"/>
    <mergeCell ref="A22:A23"/>
    <mergeCell ref="B22:B23"/>
    <mergeCell ref="E22:E23"/>
    <mergeCell ref="F22:F23"/>
    <mergeCell ref="G22:G23"/>
    <mergeCell ref="M22:M23"/>
    <mergeCell ref="N22:N23"/>
    <mergeCell ref="O22:O23"/>
    <mergeCell ref="P22:P23"/>
    <mergeCell ref="Q22:Q23"/>
    <mergeCell ref="A24:A25"/>
    <mergeCell ref="B24:B25"/>
    <mergeCell ref="E24:E25"/>
    <mergeCell ref="F24:F25"/>
    <mergeCell ref="G24:G25"/>
    <mergeCell ref="M24:M25"/>
    <mergeCell ref="Q26:Q27"/>
    <mergeCell ref="N24:N25"/>
    <mergeCell ref="O24:O25"/>
    <mergeCell ref="P24:P25"/>
    <mergeCell ref="Q24:Q25"/>
    <mergeCell ref="A26:A27"/>
    <mergeCell ref="B26:B27"/>
    <mergeCell ref="E26:E27"/>
    <mergeCell ref="F26:F27"/>
    <mergeCell ref="G26:G27"/>
    <mergeCell ref="M28:M29"/>
    <mergeCell ref="N28:N29"/>
    <mergeCell ref="O28:O29"/>
    <mergeCell ref="N26:N27"/>
    <mergeCell ref="O26:O27"/>
    <mergeCell ref="P26:P27"/>
    <mergeCell ref="M26:M27"/>
    <mergeCell ref="A33:A34"/>
    <mergeCell ref="B33:B34"/>
    <mergeCell ref="E33:E34"/>
    <mergeCell ref="F33:F34"/>
    <mergeCell ref="G33:G34"/>
    <mergeCell ref="M33:M34"/>
    <mergeCell ref="M35:M36"/>
    <mergeCell ref="O35:O36"/>
    <mergeCell ref="P35:P36"/>
    <mergeCell ref="O31:O32"/>
    <mergeCell ref="P31:P32"/>
    <mergeCell ref="Q31:Q32"/>
    <mergeCell ref="O33:O34"/>
    <mergeCell ref="O37:O38"/>
    <mergeCell ref="P37:P38"/>
    <mergeCell ref="Q37:Q38"/>
    <mergeCell ref="P33:P34"/>
    <mergeCell ref="Q33:Q34"/>
    <mergeCell ref="A35:A36"/>
    <mergeCell ref="B35:B36"/>
    <mergeCell ref="E35:E36"/>
    <mergeCell ref="F35:F36"/>
    <mergeCell ref="G35:G36"/>
    <mergeCell ref="E39:E40"/>
    <mergeCell ref="F39:F40"/>
    <mergeCell ref="G39:G40"/>
    <mergeCell ref="M39:M40"/>
    <mergeCell ref="Q35:Q36"/>
    <mergeCell ref="A37:A38"/>
    <mergeCell ref="B37:B38"/>
    <mergeCell ref="E37:E38"/>
    <mergeCell ref="F37:F38"/>
    <mergeCell ref="G37:G38"/>
    <mergeCell ref="P39:P40"/>
    <mergeCell ref="Q39:Q40"/>
    <mergeCell ref="A41:A42"/>
    <mergeCell ref="B41:B42"/>
    <mergeCell ref="E41:E42"/>
    <mergeCell ref="F41:F42"/>
    <mergeCell ref="G41:G42"/>
    <mergeCell ref="M41:M42"/>
    <mergeCell ref="A39:A40"/>
    <mergeCell ref="B39:B40"/>
    <mergeCell ref="N39:N40"/>
    <mergeCell ref="N43:N44"/>
    <mergeCell ref="L39:L40"/>
    <mergeCell ref="L41:L42"/>
    <mergeCell ref="L43:L44"/>
    <mergeCell ref="O39:O40"/>
    <mergeCell ref="Q43:Q44"/>
    <mergeCell ref="N41:N42"/>
    <mergeCell ref="O41:O42"/>
    <mergeCell ref="P41:P42"/>
    <mergeCell ref="Q41:Q42"/>
    <mergeCell ref="B43:B44"/>
    <mergeCell ref="E43:E44"/>
    <mergeCell ref="F43:F44"/>
    <mergeCell ref="G43:G44"/>
    <mergeCell ref="M43:M44"/>
    <mergeCell ref="E28:E29"/>
    <mergeCell ref="F28:F29"/>
    <mergeCell ref="G28:G29"/>
    <mergeCell ref="L6:L7"/>
    <mergeCell ref="L8:L9"/>
    <mergeCell ref="L10:L11"/>
    <mergeCell ref="L12:L13"/>
    <mergeCell ref="L14:L15"/>
    <mergeCell ref="L16:L17"/>
    <mergeCell ref="L28:L29"/>
    <mergeCell ref="A30:Q30"/>
    <mergeCell ref="P28:P29"/>
    <mergeCell ref="Q28:Q29"/>
    <mergeCell ref="L18:L19"/>
    <mergeCell ref="L20:L21"/>
    <mergeCell ref="L22:L23"/>
    <mergeCell ref="L24:L25"/>
    <mergeCell ref="L26:L27"/>
    <mergeCell ref="A28:A29"/>
    <mergeCell ref="B28:B29"/>
    <mergeCell ref="A31:B31"/>
    <mergeCell ref="C31:F31"/>
    <mergeCell ref="H31:N31"/>
    <mergeCell ref="L33:L34"/>
    <mergeCell ref="L35:L36"/>
    <mergeCell ref="L37:L38"/>
    <mergeCell ref="N37:N38"/>
    <mergeCell ref="N35:N36"/>
    <mergeCell ref="N33:N34"/>
    <mergeCell ref="M37:M38"/>
    <mergeCell ref="Q45:Q46"/>
    <mergeCell ref="A45:A46"/>
    <mergeCell ref="B45:B46"/>
    <mergeCell ref="E45:E46"/>
    <mergeCell ref="F45:F46"/>
    <mergeCell ref="G45:G46"/>
    <mergeCell ref="L45:L46"/>
    <mergeCell ref="A43:A44"/>
    <mergeCell ref="M45:M46"/>
    <mergeCell ref="N45:N46"/>
    <mergeCell ref="O45:O46"/>
    <mergeCell ref="P45:P46"/>
    <mergeCell ref="O43:O44"/>
    <mergeCell ref="P43:P44"/>
    <mergeCell ref="A47:A48"/>
    <mergeCell ref="B47:B48"/>
    <mergeCell ref="E47:E48"/>
    <mergeCell ref="F47:F48"/>
    <mergeCell ref="G47:G48"/>
    <mergeCell ref="L47:L48"/>
    <mergeCell ref="M47:M48"/>
    <mergeCell ref="N47:N48"/>
    <mergeCell ref="O47:O48"/>
    <mergeCell ref="P47:P48"/>
    <mergeCell ref="Q47:Q48"/>
    <mergeCell ref="A49:A50"/>
    <mergeCell ref="B49:B50"/>
    <mergeCell ref="E49:E50"/>
    <mergeCell ref="F49:F50"/>
    <mergeCell ref="G49:G50"/>
    <mergeCell ref="L49:L50"/>
    <mergeCell ref="M49:M50"/>
    <mergeCell ref="N49:N50"/>
    <mergeCell ref="O49:O50"/>
    <mergeCell ref="P49:P50"/>
    <mergeCell ref="Q49:Q50"/>
    <mergeCell ref="A51:A52"/>
    <mergeCell ref="B51:B52"/>
    <mergeCell ref="E51:E52"/>
    <mergeCell ref="F51:F52"/>
    <mergeCell ref="G51:G52"/>
    <mergeCell ref="L51:L52"/>
    <mergeCell ref="M51:M52"/>
    <mergeCell ref="N51:N52"/>
    <mergeCell ref="O51:O52"/>
    <mergeCell ref="P51:P52"/>
    <mergeCell ref="Q51:Q52"/>
    <mergeCell ref="A53:A54"/>
    <mergeCell ref="B53:B54"/>
    <mergeCell ref="E53:E54"/>
    <mergeCell ref="F53:F54"/>
    <mergeCell ref="G53:G54"/>
    <mergeCell ref="L53:L54"/>
    <mergeCell ref="M53:M54"/>
    <mergeCell ref="N53:N54"/>
    <mergeCell ref="O53:O54"/>
    <mergeCell ref="P53:P54"/>
    <mergeCell ref="Q53:Q54"/>
    <mergeCell ref="A55:A56"/>
    <mergeCell ref="B55:B56"/>
    <mergeCell ref="E55:E56"/>
    <mergeCell ref="F55:F56"/>
    <mergeCell ref="G55:G56"/>
    <mergeCell ref="L55:L56"/>
    <mergeCell ref="M55:M56"/>
    <mergeCell ref="N55:N56"/>
    <mergeCell ref="O55:O56"/>
    <mergeCell ref="P55:P56"/>
    <mergeCell ref="Q55:Q56"/>
    <mergeCell ref="A57:A58"/>
    <mergeCell ref="B57:B58"/>
    <mergeCell ref="E57:E58"/>
    <mergeCell ref="F57:F58"/>
    <mergeCell ref="G57:G58"/>
    <mergeCell ref="L57:L58"/>
    <mergeCell ref="M57:M58"/>
    <mergeCell ref="N57:N58"/>
    <mergeCell ref="O57:O58"/>
    <mergeCell ref="P57:P58"/>
    <mergeCell ref="Q57:Q58"/>
    <mergeCell ref="A59:A60"/>
    <mergeCell ref="B59:B60"/>
    <mergeCell ref="E59:E60"/>
    <mergeCell ref="F59:F60"/>
    <mergeCell ref="G59:G60"/>
    <mergeCell ref="L59:L60"/>
    <mergeCell ref="M59:M60"/>
    <mergeCell ref="N59:N60"/>
    <mergeCell ref="O59:O60"/>
    <mergeCell ref="P59:P60"/>
    <mergeCell ref="Q59:Q60"/>
    <mergeCell ref="A61:A62"/>
    <mergeCell ref="B61:B62"/>
    <mergeCell ref="E61:E62"/>
    <mergeCell ref="F61:F62"/>
    <mergeCell ref="G61:G62"/>
    <mergeCell ref="L61:L62"/>
    <mergeCell ref="M61:M62"/>
    <mergeCell ref="N61:N62"/>
    <mergeCell ref="O61:O62"/>
    <mergeCell ref="P61:P62"/>
    <mergeCell ref="Q61:Q62"/>
    <mergeCell ref="M20:M21"/>
    <mergeCell ref="G20:G21"/>
    <mergeCell ref="F20:F21"/>
    <mergeCell ref="E20:E21"/>
    <mergeCell ref="B20:B21"/>
    <mergeCell ref="A20:A21"/>
  </mergeCells>
  <conditionalFormatting sqref="A4:Q29">
    <cfRule type="expression" priority="374" dxfId="0" stopIfTrue="1">
      <formula>MOD(ROW(A26)-ROW($A$4)+$Z$1,$AA$1+$Z$1)&lt;$AA$1</formula>
    </cfRule>
  </conditionalFormatting>
  <conditionalFormatting sqref="A33:Q62">
    <cfRule type="expression" priority="377" dxfId="0" stopIfTrue="1">
      <formula>MOD(ROW(A59)-ROW($A$33)+$Z$1,$AA$1+$Z$1)&lt;$AA$1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65" r:id="rId1"/>
  <headerFooter>
    <oddFooter>&amp;C&amp;"Times New Roman,Obyčejné"&amp;12Hlučinská liga mládeže - 11¨2. ročník 2023/2024&amp;R&amp;"Times New Roman,Obyčejné"&amp;12Pro HLM zpracoval Jan Durlák</oddFooter>
  </headerFooter>
  <rowBreaks count="1" manualBreakCount="1">
    <brk id="30" max="16" man="1"/>
  </rowBreaks>
  <ignoredErrors>
    <ignoredError sqref="E4:E9 E33:E38 E11:E19 E22:E27 E29 E40:E42 E44:E58 E60:E6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D60"/>
  <sheetViews>
    <sheetView zoomScale="80" zoomScaleNormal="80" zoomScalePageLayoutView="0" workbookViewId="0" topLeftCell="A1">
      <selection activeCell="W56" sqref="W56"/>
    </sheetView>
  </sheetViews>
  <sheetFormatPr defaultColWidth="8.7109375" defaultRowHeight="15"/>
  <cols>
    <col min="1" max="1" width="7.7109375" style="5" customWidth="1"/>
    <col min="2" max="2" width="18.421875" style="5" customWidth="1"/>
    <col min="3" max="3" width="9.8515625" style="5" customWidth="1"/>
    <col min="4" max="7" width="10.00390625" style="5" customWidth="1"/>
    <col min="8" max="8" width="12.57421875" style="5" customWidth="1"/>
    <col min="9" max="9" width="5.140625" style="153" hidden="1" customWidth="1"/>
    <col min="10" max="10" width="13.421875" style="5" customWidth="1"/>
    <col min="11" max="15" width="10.00390625" style="136" customWidth="1"/>
    <col min="16" max="16" width="12.8515625" style="136" customWidth="1"/>
    <col min="17" max="17" width="13.28125" style="5" customWidth="1"/>
    <col min="18" max="18" width="12.7109375" style="5" customWidth="1"/>
    <col min="19" max="19" width="11.57421875" style="5" customWidth="1"/>
    <col min="20" max="20" width="10.00390625" style="5" customWidth="1"/>
    <col min="21" max="27" width="3.140625" style="5" customWidth="1"/>
    <col min="28" max="28" width="4.00390625" style="5" customWidth="1"/>
    <col min="29" max="30" width="5.140625" style="5" customWidth="1"/>
    <col min="31" max="16384" width="8.7109375" style="5" customWidth="1"/>
  </cols>
  <sheetData>
    <row r="1" spans="1:30" s="150" customFormat="1" ht="49.5" customHeight="1" thickBot="1" thickTop="1">
      <c r="A1" s="360" t="s">
        <v>87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2"/>
      <c r="AC1" s="150">
        <v>2</v>
      </c>
      <c r="AD1" s="150">
        <v>2</v>
      </c>
    </row>
    <row r="2" spans="1:20" s="150" customFormat="1" ht="22.5" customHeight="1" thickBot="1" thickTop="1">
      <c r="A2" s="353" t="s">
        <v>59</v>
      </c>
      <c r="B2" s="354"/>
      <c r="C2" s="355" t="s">
        <v>40</v>
      </c>
      <c r="D2" s="356"/>
      <c r="E2" s="356"/>
      <c r="F2" s="356"/>
      <c r="G2" s="356"/>
      <c r="H2" s="356"/>
      <c r="I2" s="356"/>
      <c r="J2" s="45"/>
      <c r="K2" s="357" t="s">
        <v>41</v>
      </c>
      <c r="L2" s="357"/>
      <c r="M2" s="357"/>
      <c r="N2" s="357"/>
      <c r="O2" s="357"/>
      <c r="P2" s="357"/>
      <c r="Q2" s="357"/>
      <c r="R2" s="371" t="s">
        <v>32</v>
      </c>
      <c r="S2" s="373" t="s">
        <v>69</v>
      </c>
      <c r="T2" s="375" t="s">
        <v>33</v>
      </c>
    </row>
    <row r="3" spans="1:20" s="151" customFormat="1" ht="33.75" customHeight="1" thickBot="1">
      <c r="A3" s="72" t="s">
        <v>34</v>
      </c>
      <c r="B3" s="73" t="s">
        <v>2</v>
      </c>
      <c r="C3" s="74"/>
      <c r="D3" s="78" t="s">
        <v>37</v>
      </c>
      <c r="E3" s="78" t="s">
        <v>38</v>
      </c>
      <c r="F3" s="78" t="s">
        <v>39</v>
      </c>
      <c r="G3" s="78" t="s">
        <v>42</v>
      </c>
      <c r="H3" s="78" t="s">
        <v>35</v>
      </c>
      <c r="I3" s="76"/>
      <c r="J3" s="77" t="s">
        <v>36</v>
      </c>
      <c r="K3" s="75"/>
      <c r="L3" s="78" t="s">
        <v>37</v>
      </c>
      <c r="M3" s="78" t="s">
        <v>38</v>
      </c>
      <c r="N3" s="78" t="s">
        <v>39</v>
      </c>
      <c r="O3" s="78" t="s">
        <v>42</v>
      </c>
      <c r="P3" s="78" t="s">
        <v>35</v>
      </c>
      <c r="Q3" s="79" t="s">
        <v>36</v>
      </c>
      <c r="R3" s="372"/>
      <c r="S3" s="374"/>
      <c r="T3" s="376"/>
    </row>
    <row r="4" spans="1:20" ht="17.25" customHeight="1">
      <c r="A4" s="403" t="s">
        <v>16</v>
      </c>
      <c r="B4" s="435" t="s">
        <v>64</v>
      </c>
      <c r="C4" s="124" t="s">
        <v>55</v>
      </c>
      <c r="D4" s="293">
        <v>40.549</v>
      </c>
      <c r="E4" s="264"/>
      <c r="F4" s="294"/>
      <c r="G4" s="265">
        <f>IF(D4="","",MAX(D4,E4)+F4)</f>
        <v>40.549</v>
      </c>
      <c r="H4" s="418">
        <f>IF(G4="","",MIN(G4,G5))</f>
        <v>40.549</v>
      </c>
      <c r="I4" s="344">
        <f>_xlfn.IFERROR(IF(H4="","",RANK(H4,$H$4:$H$25,1)),"")</f>
        <v>1</v>
      </c>
      <c r="J4" s="346">
        <f>_xlfn.IFERROR(IF(H4="","",IF(H4="N",(MAX($I$4:$I$25)+1),I4)),"")</f>
        <v>1</v>
      </c>
      <c r="K4" s="34" t="s">
        <v>55</v>
      </c>
      <c r="L4" s="154">
        <v>104.31</v>
      </c>
      <c r="M4" s="147">
        <v>104.35</v>
      </c>
      <c r="N4" s="147">
        <v>20</v>
      </c>
      <c r="O4" s="155">
        <f>IF(L4="","",MAX(L4,M4)+N4)</f>
        <v>124.35</v>
      </c>
      <c r="P4" s="432">
        <f>IF(O4="","",MIN(O5,O4))</f>
        <v>124.35</v>
      </c>
      <c r="Q4" s="428">
        <f>IF(P4="","",RANK(P4,$P$4:$P$25,1))</f>
        <v>2</v>
      </c>
      <c r="R4" s="430">
        <f>IF(Q4="","",SUM(Q4,J4))</f>
        <v>3</v>
      </c>
      <c r="S4" s="363">
        <f>IF(R4="","",RANK(R4,$R$4:$R$25,1))</f>
        <v>1</v>
      </c>
      <c r="T4" s="333">
        <f>IF(S4="","",VLOOKUP(S4,'Bodové hodnocení'!$A$1:$B$36,2,FALSE))</f>
        <v>16</v>
      </c>
    </row>
    <row r="5" spans="1:20" ht="16.5" customHeight="1" thickBot="1">
      <c r="A5" s="404"/>
      <c r="B5" s="436"/>
      <c r="C5" s="125" t="s">
        <v>56</v>
      </c>
      <c r="D5" s="295">
        <v>69.58</v>
      </c>
      <c r="E5" s="266"/>
      <c r="F5" s="296">
        <v>10</v>
      </c>
      <c r="G5" s="267">
        <f>IF(D5="","",MAX(D5,E5)+F5)</f>
        <v>79.58</v>
      </c>
      <c r="H5" s="426"/>
      <c r="I5" s="350"/>
      <c r="J5" s="351"/>
      <c r="K5" s="36" t="s">
        <v>56</v>
      </c>
      <c r="L5" s="157"/>
      <c r="M5" s="148"/>
      <c r="N5" s="148"/>
      <c r="O5" s="156">
        <f>IF(L5="","",MAX(L5,M5)+N5)</f>
      </c>
      <c r="P5" s="433"/>
      <c r="Q5" s="429"/>
      <c r="R5" s="431"/>
      <c r="S5" s="364"/>
      <c r="T5" s="391"/>
    </row>
    <row r="6" spans="1:20" ht="15.75" customHeight="1">
      <c r="A6" s="414" t="s">
        <v>18</v>
      </c>
      <c r="B6" s="416" t="s">
        <v>14</v>
      </c>
      <c r="C6" s="96" t="s">
        <v>55</v>
      </c>
      <c r="D6" s="293">
        <v>59.88</v>
      </c>
      <c r="E6" s="264"/>
      <c r="F6" s="294"/>
      <c r="G6" s="265">
        <f aca="true" t="shared" si="0" ref="G6:G25">IF(D6="","",MAX(D6,E6)+F6)</f>
        <v>59.88</v>
      </c>
      <c r="H6" s="418">
        <f>IF(G6="","",MIN(G6,G7))</f>
        <v>59.88</v>
      </c>
      <c r="I6" s="344">
        <f>_xlfn.IFERROR(IF(H6="","",RANK(H6,$H$4:$H$25,1)),"")</f>
        <v>3</v>
      </c>
      <c r="J6" s="346">
        <f>_xlfn.IFERROR(IF(H6="","",IF(H6="N",(MAX($I$4:$I$25)+1),I6)),"")</f>
        <v>3</v>
      </c>
      <c r="K6" s="34" t="s">
        <v>55</v>
      </c>
      <c r="L6" s="154">
        <v>121.44</v>
      </c>
      <c r="M6" s="147">
        <v>121.49</v>
      </c>
      <c r="N6" s="147">
        <v>40</v>
      </c>
      <c r="O6" s="155">
        <f aca="true" t="shared" si="1" ref="O6:O25">IF(L6="","",MAX(L6,M6)+N6)</f>
        <v>161.49</v>
      </c>
      <c r="P6" s="432">
        <f>IF(O6="","",MIN(O7,O6))</f>
        <v>161.49</v>
      </c>
      <c r="Q6" s="428">
        <f>IF(P6="","",RANK(P6,$P$4:$P$25,1))</f>
        <v>5</v>
      </c>
      <c r="R6" s="430">
        <f>IF(Q6="","",SUM(Q6,J6))</f>
        <v>8</v>
      </c>
      <c r="S6" s="363">
        <f>IF(R6="","",RANK(R6,$R$4:$R$25,1))</f>
        <v>3</v>
      </c>
      <c r="T6" s="333">
        <f>IF(S6="","",VLOOKUP(S6,'Bodové hodnocení'!$A$1:$B$36,2,FALSE))</f>
        <v>14</v>
      </c>
    </row>
    <row r="7" spans="1:28" ht="15.75" customHeight="1" thickBot="1">
      <c r="A7" s="424"/>
      <c r="B7" s="425"/>
      <c r="C7" s="97" t="s">
        <v>56</v>
      </c>
      <c r="D7" s="295">
        <v>90.69</v>
      </c>
      <c r="E7" s="266"/>
      <c r="F7" s="296">
        <v>20</v>
      </c>
      <c r="G7" s="267">
        <f t="shared" si="0"/>
        <v>110.69</v>
      </c>
      <c r="H7" s="426"/>
      <c r="I7" s="350"/>
      <c r="J7" s="351"/>
      <c r="K7" s="36" t="s">
        <v>56</v>
      </c>
      <c r="L7" s="157"/>
      <c r="M7" s="148"/>
      <c r="N7" s="148"/>
      <c r="O7" s="156">
        <f t="shared" si="1"/>
      </c>
      <c r="P7" s="433"/>
      <c r="Q7" s="429"/>
      <c r="R7" s="431"/>
      <c r="S7" s="364"/>
      <c r="T7" s="391"/>
      <c r="AB7" s="28"/>
    </row>
    <row r="8" spans="1:28" ht="15.75" customHeight="1" thickBot="1">
      <c r="A8" s="414" t="s">
        <v>19</v>
      </c>
      <c r="B8" s="416" t="s">
        <v>73</v>
      </c>
      <c r="C8" s="96" t="s">
        <v>55</v>
      </c>
      <c r="D8" s="293">
        <v>68.89</v>
      </c>
      <c r="E8" s="264"/>
      <c r="F8" s="294"/>
      <c r="G8" s="265">
        <f t="shared" si="0"/>
        <v>68.89</v>
      </c>
      <c r="H8" s="418">
        <f>IF(G8="","",MIN(G8,G9))</f>
        <v>68.89</v>
      </c>
      <c r="I8" s="420">
        <f>_xlfn.IFERROR(IF(H8="","",RANK(H8,$H$4:$H$25,1)),"")</f>
        <v>8</v>
      </c>
      <c r="J8" s="346">
        <f>_xlfn.IFERROR(IF(H8="","",IF(H8="N",(MAX($I$4:$I$25)+1),I8)),"")</f>
        <v>8</v>
      </c>
      <c r="K8" s="34" t="s">
        <v>55</v>
      </c>
      <c r="L8" s="154">
        <v>227.45</v>
      </c>
      <c r="M8" s="147">
        <v>227.39</v>
      </c>
      <c r="N8" s="147">
        <v>20</v>
      </c>
      <c r="O8" s="155">
        <f t="shared" si="1"/>
        <v>247.45</v>
      </c>
      <c r="P8" s="422">
        <f>IF(O8="","",MIN(O9,O8))</f>
        <v>247.45</v>
      </c>
      <c r="Q8" s="327">
        <f>IF(P8="","",RANK(P8,$P$4:$P$25,1))</f>
        <v>8</v>
      </c>
      <c r="R8" s="411">
        <f>IF(Q8="","",SUM(Q8,J8))</f>
        <v>16</v>
      </c>
      <c r="S8" s="363">
        <f>IF(R8="","",RANK(R8,$R$4:$R$25,1))</f>
        <v>8</v>
      </c>
      <c r="T8" s="333">
        <f>IF(S8="","",VLOOKUP(S8,'Bodové hodnocení'!$A$1:$B$36,2,FALSE))</f>
        <v>9</v>
      </c>
      <c r="AB8" s="28"/>
    </row>
    <row r="9" spans="1:28" ht="15.75" customHeight="1" thickBot="1">
      <c r="A9" s="424"/>
      <c r="B9" s="425"/>
      <c r="C9" s="97" t="s">
        <v>56</v>
      </c>
      <c r="D9" s="297"/>
      <c r="E9" s="266"/>
      <c r="F9" s="298"/>
      <c r="G9" s="267">
        <f t="shared" si="0"/>
      </c>
      <c r="H9" s="426"/>
      <c r="I9" s="427"/>
      <c r="J9" s="351"/>
      <c r="K9" s="36" t="s">
        <v>56</v>
      </c>
      <c r="L9" s="157"/>
      <c r="M9" s="148"/>
      <c r="N9" s="148"/>
      <c r="O9" s="156">
        <f t="shared" si="1"/>
      </c>
      <c r="P9" s="423"/>
      <c r="Q9" s="336"/>
      <c r="R9" s="411"/>
      <c r="S9" s="364"/>
      <c r="T9" s="391"/>
      <c r="AB9" s="28"/>
    </row>
    <row r="10" spans="1:28" ht="15.75" customHeight="1" thickBot="1">
      <c r="A10" s="414" t="s">
        <v>20</v>
      </c>
      <c r="B10" s="416" t="s">
        <v>94</v>
      </c>
      <c r="C10" s="96" t="s">
        <v>55</v>
      </c>
      <c r="D10" s="293">
        <v>44.87</v>
      </c>
      <c r="E10" s="264"/>
      <c r="F10" s="299">
        <v>10</v>
      </c>
      <c r="G10" s="265">
        <f t="shared" si="0"/>
        <v>54.87</v>
      </c>
      <c r="H10" s="418">
        <f>IF(G10="","",MIN(G10,G11))</f>
        <v>54.87</v>
      </c>
      <c r="I10" s="420">
        <f>_xlfn.IFERROR(IF(H10="","",RANK(H10,$H$4:$H$25,1)),"")</f>
        <v>2</v>
      </c>
      <c r="J10" s="346">
        <f>_xlfn.IFERROR(IF(H10="","",IF(H10="N",(MAX($I$4:$I$25)+1),I10)),"")</f>
        <v>2</v>
      </c>
      <c r="K10" s="37" t="s">
        <v>55</v>
      </c>
      <c r="L10" s="154">
        <v>117.73</v>
      </c>
      <c r="M10" s="147">
        <v>117.55</v>
      </c>
      <c r="N10" s="147"/>
      <c r="O10" s="155">
        <f t="shared" si="1"/>
        <v>117.73</v>
      </c>
      <c r="P10" s="422">
        <f>IF(O10="","",MIN(O11,O10))</f>
        <v>117.73</v>
      </c>
      <c r="Q10" s="327">
        <f>IF(P10="","",RANK(P10,$P$4:$P$25,1))</f>
        <v>1</v>
      </c>
      <c r="R10" s="434">
        <f>IF(Q10="","",SUM(Q10,J10))</f>
        <v>3</v>
      </c>
      <c r="S10" s="363">
        <v>2</v>
      </c>
      <c r="T10" s="333">
        <f>IF(S10="","",VLOOKUP(S10,'Bodové hodnocení'!$A$1:$B$36,2,FALSE))</f>
        <v>15</v>
      </c>
      <c r="AB10" s="28"/>
    </row>
    <row r="11" spans="1:28" ht="15.75" customHeight="1" thickBot="1">
      <c r="A11" s="424"/>
      <c r="B11" s="425"/>
      <c r="C11" s="97" t="s">
        <v>56</v>
      </c>
      <c r="D11" s="297"/>
      <c r="E11" s="266"/>
      <c r="F11" s="298"/>
      <c r="G11" s="267">
        <f t="shared" si="0"/>
      </c>
      <c r="H11" s="426"/>
      <c r="I11" s="427"/>
      <c r="J11" s="351"/>
      <c r="K11" s="36" t="s">
        <v>56</v>
      </c>
      <c r="L11" s="157"/>
      <c r="M11" s="148"/>
      <c r="N11" s="148"/>
      <c r="O11" s="156">
        <f t="shared" si="1"/>
      </c>
      <c r="P11" s="423"/>
      <c r="Q11" s="336"/>
      <c r="R11" s="411"/>
      <c r="S11" s="364"/>
      <c r="T11" s="391"/>
      <c r="AB11" s="28"/>
    </row>
    <row r="12" spans="1:28" ht="15.75" customHeight="1" thickBot="1">
      <c r="A12" s="414" t="s">
        <v>21</v>
      </c>
      <c r="B12" s="416" t="s">
        <v>65</v>
      </c>
      <c r="C12" s="96" t="s">
        <v>55</v>
      </c>
      <c r="D12" s="293">
        <v>57.1</v>
      </c>
      <c r="E12" s="264"/>
      <c r="F12" s="299">
        <v>10</v>
      </c>
      <c r="G12" s="265">
        <f t="shared" si="0"/>
        <v>67.1</v>
      </c>
      <c r="H12" s="418">
        <f>IF(G12="","",MIN(G12,G13))</f>
        <v>63.85</v>
      </c>
      <c r="I12" s="420">
        <f>_xlfn.IFERROR(IF(H12="","",RANK(H12,$H$4:$H$25,1)),"")</f>
        <v>5</v>
      </c>
      <c r="J12" s="346">
        <f>_xlfn.IFERROR(IF(H12="","",IF(H12="N",(MAX($I$4:$I$25)+1),I12)),"")</f>
        <v>5</v>
      </c>
      <c r="K12" s="37" t="s">
        <v>55</v>
      </c>
      <c r="L12" s="154">
        <v>134.97</v>
      </c>
      <c r="M12" s="147">
        <v>134.89</v>
      </c>
      <c r="N12" s="147">
        <v>20</v>
      </c>
      <c r="O12" s="155">
        <f t="shared" si="1"/>
        <v>154.97</v>
      </c>
      <c r="P12" s="422">
        <f>IF(O12="","",MIN(O13,O12))</f>
        <v>154.97</v>
      </c>
      <c r="Q12" s="327">
        <f>IF(P12="","",RANK(P12,$P$4:$P$25,1))</f>
        <v>4</v>
      </c>
      <c r="R12" s="411">
        <f>IF(Q12="","",SUM(Q12,J12))</f>
        <v>9</v>
      </c>
      <c r="S12" s="363">
        <f>IF(R12="","",RANK(R12,$R$4:$R$25,1))</f>
        <v>4</v>
      </c>
      <c r="T12" s="333">
        <f>IF(S12="","",VLOOKUP(S12,'Bodové hodnocení'!$A$1:$B$36,2,FALSE))</f>
        <v>13</v>
      </c>
      <c r="AB12" s="28"/>
    </row>
    <row r="13" spans="1:28" ht="15.75" customHeight="1" thickBot="1">
      <c r="A13" s="424"/>
      <c r="B13" s="425"/>
      <c r="C13" s="97" t="s">
        <v>56</v>
      </c>
      <c r="D13" s="295">
        <v>63.85</v>
      </c>
      <c r="E13" s="266"/>
      <c r="F13" s="298"/>
      <c r="G13" s="267">
        <f t="shared" si="0"/>
        <v>63.85</v>
      </c>
      <c r="H13" s="426"/>
      <c r="I13" s="427"/>
      <c r="J13" s="351"/>
      <c r="K13" s="35" t="s">
        <v>56</v>
      </c>
      <c r="L13" s="157">
        <v>180.04</v>
      </c>
      <c r="M13" s="148">
        <v>179.85</v>
      </c>
      <c r="N13" s="148">
        <v>40</v>
      </c>
      <c r="O13" s="156">
        <f t="shared" si="1"/>
        <v>220.04</v>
      </c>
      <c r="P13" s="423"/>
      <c r="Q13" s="336"/>
      <c r="R13" s="411"/>
      <c r="S13" s="364"/>
      <c r="T13" s="391"/>
      <c r="AB13" s="28"/>
    </row>
    <row r="14" spans="1:28" ht="15.75" customHeight="1" thickBot="1">
      <c r="A14" s="414" t="s">
        <v>22</v>
      </c>
      <c r="B14" s="416" t="s">
        <v>10</v>
      </c>
      <c r="C14" s="96" t="s">
        <v>55</v>
      </c>
      <c r="D14" s="293">
        <v>71.39</v>
      </c>
      <c r="E14" s="264"/>
      <c r="F14" s="299">
        <v>10</v>
      </c>
      <c r="G14" s="265">
        <f t="shared" si="0"/>
        <v>81.39</v>
      </c>
      <c r="H14" s="418">
        <f>IF(G14="","",MIN(G14,G15))</f>
        <v>81.39</v>
      </c>
      <c r="I14" s="420">
        <f>_xlfn.IFERROR(IF(H14="","",RANK(H14,$H$4:$H$25,1)),"")</f>
        <v>9</v>
      </c>
      <c r="J14" s="346">
        <f>_xlfn.IFERROR(IF(H14="","",IF(H14="N",(MAX($I$4:$I$25)+1),I14)),"")</f>
        <v>9</v>
      </c>
      <c r="K14" s="34" t="s">
        <v>55</v>
      </c>
      <c r="L14" s="154">
        <v>190.82</v>
      </c>
      <c r="M14" s="147">
        <v>190.76</v>
      </c>
      <c r="N14" s="147">
        <v>60</v>
      </c>
      <c r="O14" s="155">
        <f t="shared" si="1"/>
        <v>250.82</v>
      </c>
      <c r="P14" s="422">
        <f>IF(O14="","",MIN(O15,O14))</f>
        <v>250.82</v>
      </c>
      <c r="Q14" s="327">
        <f>IF(P14="","",RANK(P14,$P$4:$P$25,1))</f>
        <v>9</v>
      </c>
      <c r="R14" s="411">
        <f>IF(Q14="","",SUM(Q14,J14))</f>
        <v>18</v>
      </c>
      <c r="S14" s="363">
        <f>IF(R14="","",RANK(R14,$R$4:$R$25,1))</f>
        <v>9</v>
      </c>
      <c r="T14" s="333">
        <f>IF(S14="","",VLOOKUP(S14,'Bodové hodnocení'!$A$1:$B$36,2,FALSE))</f>
        <v>8</v>
      </c>
      <c r="AB14" s="28"/>
    </row>
    <row r="15" spans="1:28" ht="15.75" customHeight="1" thickBot="1">
      <c r="A15" s="424"/>
      <c r="B15" s="425"/>
      <c r="C15" s="97" t="s">
        <v>56</v>
      </c>
      <c r="D15" s="297"/>
      <c r="E15" s="266"/>
      <c r="F15" s="298"/>
      <c r="G15" s="267">
        <f t="shared" si="0"/>
      </c>
      <c r="H15" s="426"/>
      <c r="I15" s="427"/>
      <c r="J15" s="351"/>
      <c r="K15" s="36" t="s">
        <v>56</v>
      </c>
      <c r="L15" s="157"/>
      <c r="M15" s="148"/>
      <c r="N15" s="148"/>
      <c r="O15" s="156">
        <f t="shared" si="1"/>
      </c>
      <c r="P15" s="423"/>
      <c r="Q15" s="336"/>
      <c r="R15" s="411"/>
      <c r="S15" s="364"/>
      <c r="T15" s="391"/>
      <c r="AB15" s="28"/>
    </row>
    <row r="16" spans="1:28" ht="15.75" customHeight="1" thickBot="1">
      <c r="A16" s="414" t="s">
        <v>23</v>
      </c>
      <c r="B16" s="416" t="s">
        <v>5</v>
      </c>
      <c r="C16" s="96" t="s">
        <v>55</v>
      </c>
      <c r="D16" s="293">
        <v>83.07</v>
      </c>
      <c r="E16" s="264"/>
      <c r="F16" s="299">
        <v>10</v>
      </c>
      <c r="G16" s="265">
        <f t="shared" si="0"/>
        <v>93.07</v>
      </c>
      <c r="H16" s="418">
        <f>IF(G16="","",MIN(G16,G17))</f>
        <v>93.07</v>
      </c>
      <c r="I16" s="420">
        <f>_xlfn.IFERROR(IF(H16="","",RANK(H16,$H$4:$H$25,1)),"")</f>
        <v>10</v>
      </c>
      <c r="J16" s="346">
        <f>_xlfn.IFERROR(IF(H16="","",IF(H16="N",(MAX($I$4:$I$25)+1),I16)),"")</f>
        <v>10</v>
      </c>
      <c r="K16" s="37" t="s">
        <v>55</v>
      </c>
      <c r="L16" s="154">
        <v>351.44</v>
      </c>
      <c r="M16" s="147">
        <v>531.15</v>
      </c>
      <c r="N16" s="147">
        <v>20</v>
      </c>
      <c r="O16" s="155">
        <f t="shared" si="1"/>
        <v>551.15</v>
      </c>
      <c r="P16" s="422">
        <f>IF(O16="","",MIN(O17,O16))</f>
        <v>551.15</v>
      </c>
      <c r="Q16" s="327">
        <f>IF(P16="","",RANK(P16,$P$4:$P$25,1))</f>
        <v>11</v>
      </c>
      <c r="R16" s="411">
        <f>IF(Q16="","",SUM(Q16,J16))</f>
        <v>21</v>
      </c>
      <c r="S16" s="363">
        <f>IF(R16="","",RANK(R16,$R$4:$R$25,1))</f>
        <v>10</v>
      </c>
      <c r="T16" s="333">
        <f>IF(S16="","",VLOOKUP(S16,'Bodové hodnocení'!$A$1:$B$36,2,FALSE))</f>
        <v>7</v>
      </c>
      <c r="AB16" s="28"/>
    </row>
    <row r="17" spans="1:28" ht="15.75" customHeight="1" thickBot="1">
      <c r="A17" s="424"/>
      <c r="B17" s="425"/>
      <c r="C17" s="97" t="s">
        <v>56</v>
      </c>
      <c r="D17" s="297"/>
      <c r="E17" s="266"/>
      <c r="F17" s="298"/>
      <c r="G17" s="267">
        <f t="shared" si="0"/>
      </c>
      <c r="H17" s="426"/>
      <c r="I17" s="427"/>
      <c r="J17" s="351"/>
      <c r="K17" s="35" t="s">
        <v>56</v>
      </c>
      <c r="L17" s="157"/>
      <c r="M17" s="148"/>
      <c r="N17" s="148"/>
      <c r="O17" s="156">
        <f t="shared" si="1"/>
      </c>
      <c r="P17" s="423"/>
      <c r="Q17" s="336"/>
      <c r="R17" s="411"/>
      <c r="S17" s="364"/>
      <c r="T17" s="391"/>
      <c r="AB17" s="28"/>
    </row>
    <row r="18" spans="1:28" ht="15.75" customHeight="1">
      <c r="A18" s="414" t="s">
        <v>25</v>
      </c>
      <c r="B18" s="416" t="s">
        <v>17</v>
      </c>
      <c r="C18" s="96" t="s">
        <v>55</v>
      </c>
      <c r="D18" s="293">
        <v>78.74</v>
      </c>
      <c r="E18" s="264"/>
      <c r="F18" s="299">
        <v>20</v>
      </c>
      <c r="G18" s="265">
        <f t="shared" si="0"/>
        <v>98.74</v>
      </c>
      <c r="H18" s="418">
        <f>IF(G18="","",MIN(G18,G19))</f>
        <v>98.74</v>
      </c>
      <c r="I18" s="344">
        <f>_xlfn.IFERROR(IF(H18="","",RANK(H18,$H$4:$H$25,1)),"")</f>
        <v>11</v>
      </c>
      <c r="J18" s="346">
        <f>_xlfn.IFERROR(IF(H18="","",IF(H18="N",(MAX($I$4:$I$25)+1),I18)),"")</f>
        <v>11</v>
      </c>
      <c r="K18" s="34" t="s">
        <v>55</v>
      </c>
      <c r="L18" s="154">
        <v>233.3</v>
      </c>
      <c r="M18" s="147">
        <v>233.38</v>
      </c>
      <c r="N18" s="147">
        <v>60</v>
      </c>
      <c r="O18" s="155">
        <f t="shared" si="1"/>
        <v>293.38</v>
      </c>
      <c r="P18" s="432">
        <f>IF(O18="","",MIN(O19,O18))</f>
        <v>293.38</v>
      </c>
      <c r="Q18" s="428">
        <f>IF(P18="","",RANK(P18,$P$4:$P$25,1))</f>
        <v>10</v>
      </c>
      <c r="R18" s="430">
        <f>IF(Q18="","",SUM(Q18,J18))</f>
        <v>21</v>
      </c>
      <c r="S18" s="363">
        <v>11</v>
      </c>
      <c r="T18" s="333">
        <f>IF(S18="","",VLOOKUP(S18,'Bodové hodnocení'!$A$1:$B$36,2,FALSE))</f>
        <v>6</v>
      </c>
      <c r="AB18" s="28"/>
    </row>
    <row r="19" spans="1:28" ht="15.75" customHeight="1" thickBot="1">
      <c r="A19" s="424"/>
      <c r="B19" s="425"/>
      <c r="C19" s="97" t="s">
        <v>56</v>
      </c>
      <c r="D19" s="297"/>
      <c r="E19" s="266"/>
      <c r="F19" s="298"/>
      <c r="G19" s="267">
        <f t="shared" si="0"/>
      </c>
      <c r="H19" s="426"/>
      <c r="I19" s="350"/>
      <c r="J19" s="351"/>
      <c r="K19" s="36" t="s">
        <v>56</v>
      </c>
      <c r="L19" s="157"/>
      <c r="M19" s="148"/>
      <c r="N19" s="148"/>
      <c r="O19" s="156">
        <f t="shared" si="1"/>
      </c>
      <c r="P19" s="433"/>
      <c r="Q19" s="429"/>
      <c r="R19" s="431"/>
      <c r="S19" s="364"/>
      <c r="T19" s="391"/>
      <c r="AB19" s="28"/>
    </row>
    <row r="20" spans="1:28" ht="15.75" customHeight="1" thickBot="1">
      <c r="A20" s="414" t="s">
        <v>26</v>
      </c>
      <c r="B20" s="416" t="s">
        <v>4</v>
      </c>
      <c r="C20" s="96" t="s">
        <v>55</v>
      </c>
      <c r="D20" s="293">
        <v>60.18</v>
      </c>
      <c r="E20" s="264"/>
      <c r="F20" s="294"/>
      <c r="G20" s="265">
        <f t="shared" si="0"/>
        <v>60.18</v>
      </c>
      <c r="H20" s="418">
        <f>IF(G20="","",MIN(G20,G21))</f>
        <v>60.18</v>
      </c>
      <c r="I20" s="420">
        <f>_xlfn.IFERROR(IF(H20="","",RANK(H20,$H$4:$H$25,1)),"")</f>
        <v>4</v>
      </c>
      <c r="J20" s="346">
        <f>_xlfn.IFERROR(IF(H20="","",IF(H20="N",(MAX($I$4:$I$25)+1),I20)),"")</f>
        <v>4</v>
      </c>
      <c r="K20" s="37" t="s">
        <v>55</v>
      </c>
      <c r="L20" s="154">
        <v>156.23</v>
      </c>
      <c r="M20" s="147">
        <v>156.23</v>
      </c>
      <c r="N20" s="147">
        <v>20</v>
      </c>
      <c r="O20" s="155">
        <f t="shared" si="1"/>
        <v>176.23</v>
      </c>
      <c r="P20" s="422">
        <f>IF(O20="","",MIN(O21,O20))</f>
        <v>176.23</v>
      </c>
      <c r="Q20" s="327">
        <f>IF(P20="","",RANK(P20,$P$4:$P$25,1))</f>
        <v>6</v>
      </c>
      <c r="R20" s="411">
        <f>IF(Q20="","",SUM(Q20,J20))</f>
        <v>10</v>
      </c>
      <c r="S20" s="363">
        <f>IF(R20="","",RANK(R20,$R$4:$R$25,1))</f>
        <v>5</v>
      </c>
      <c r="T20" s="333">
        <f>IF(S20="","",VLOOKUP(S20,'Bodové hodnocení'!$A$1:$B$36,2,FALSE))</f>
        <v>12</v>
      </c>
      <c r="AB20" s="28"/>
    </row>
    <row r="21" spans="1:20" ht="15.75" customHeight="1" thickBot="1">
      <c r="A21" s="424"/>
      <c r="B21" s="425"/>
      <c r="C21" s="97" t="s">
        <v>56</v>
      </c>
      <c r="D21" s="297"/>
      <c r="E21" s="266"/>
      <c r="F21" s="298"/>
      <c r="G21" s="267">
        <f t="shared" si="0"/>
      </c>
      <c r="H21" s="426"/>
      <c r="I21" s="427"/>
      <c r="J21" s="351"/>
      <c r="K21" s="35" t="s">
        <v>56</v>
      </c>
      <c r="L21" s="157"/>
      <c r="M21" s="148"/>
      <c r="N21" s="148"/>
      <c r="O21" s="156">
        <f t="shared" si="1"/>
      </c>
      <c r="P21" s="423"/>
      <c r="Q21" s="336"/>
      <c r="R21" s="411"/>
      <c r="S21" s="364"/>
      <c r="T21" s="391"/>
    </row>
    <row r="22" spans="1:20" ht="15.75" customHeight="1" thickBot="1">
      <c r="A22" s="414" t="s">
        <v>27</v>
      </c>
      <c r="B22" s="416" t="s">
        <v>12</v>
      </c>
      <c r="C22" s="96" t="s">
        <v>55</v>
      </c>
      <c r="D22" s="293">
        <v>64.56</v>
      </c>
      <c r="E22" s="264"/>
      <c r="F22" s="294"/>
      <c r="G22" s="265">
        <f t="shared" si="0"/>
        <v>64.56</v>
      </c>
      <c r="H22" s="418">
        <f>IF(G22="","",MIN(G22,G23))</f>
        <v>64.56</v>
      </c>
      <c r="I22" s="420">
        <f>_xlfn.IFERROR(IF(H22="","",RANK(H22,$H$4:$H$25,1)),"")</f>
        <v>6</v>
      </c>
      <c r="J22" s="346">
        <f>_xlfn.IFERROR(IF(H22="","",IF(H22="N",(MAX($I$4:$I$25)+1),I22)),"")</f>
        <v>6</v>
      </c>
      <c r="K22" s="34" t="s">
        <v>55</v>
      </c>
      <c r="L22" s="154">
        <v>171.65</v>
      </c>
      <c r="M22" s="147">
        <v>171.53</v>
      </c>
      <c r="N22" s="147">
        <v>20</v>
      </c>
      <c r="O22" s="155">
        <f t="shared" si="1"/>
        <v>191.65</v>
      </c>
      <c r="P22" s="422">
        <f>IF(O22="","",MIN(O23,O22))</f>
        <v>191.65</v>
      </c>
      <c r="Q22" s="327">
        <f>IF(P22="","",RANK(P22,$P$4:$P$25,1))</f>
        <v>7</v>
      </c>
      <c r="R22" s="411">
        <f>IF(Q22="","",SUM(Q22,J22))</f>
        <v>13</v>
      </c>
      <c r="S22" s="363">
        <f>IF(R22="","",RANK(R22,$R$4:$R$25,1))</f>
        <v>7</v>
      </c>
      <c r="T22" s="333">
        <f>IF(S22="","",VLOOKUP(S22,'Bodové hodnocení'!$A$1:$B$36,2,FALSE))</f>
        <v>10</v>
      </c>
    </row>
    <row r="23" spans="1:20" ht="15.75" customHeight="1" thickBot="1">
      <c r="A23" s="424"/>
      <c r="B23" s="425"/>
      <c r="C23" s="97" t="s">
        <v>56</v>
      </c>
      <c r="D23" s="297"/>
      <c r="E23" s="266"/>
      <c r="F23" s="298"/>
      <c r="G23" s="267">
        <f t="shared" si="0"/>
      </c>
      <c r="H23" s="426"/>
      <c r="I23" s="427"/>
      <c r="J23" s="351"/>
      <c r="K23" s="35" t="s">
        <v>56</v>
      </c>
      <c r="L23" s="157"/>
      <c r="M23" s="148"/>
      <c r="N23" s="148"/>
      <c r="O23" s="156">
        <f t="shared" si="1"/>
      </c>
      <c r="P23" s="423"/>
      <c r="Q23" s="336"/>
      <c r="R23" s="411"/>
      <c r="S23" s="364"/>
      <c r="T23" s="391"/>
    </row>
    <row r="24" spans="1:20" ht="14.25" customHeight="1" thickBot="1">
      <c r="A24" s="414" t="s">
        <v>28</v>
      </c>
      <c r="B24" s="416" t="s">
        <v>95</v>
      </c>
      <c r="C24" s="96" t="s">
        <v>55</v>
      </c>
      <c r="D24" s="293">
        <v>54.81</v>
      </c>
      <c r="E24" s="264"/>
      <c r="F24" s="299">
        <v>10</v>
      </c>
      <c r="G24" s="265">
        <f t="shared" si="0"/>
        <v>64.81</v>
      </c>
      <c r="H24" s="418">
        <f>IF(G24="","",MIN(G24,G25))</f>
        <v>64.81</v>
      </c>
      <c r="I24" s="420">
        <f>_xlfn.IFERROR(IF(H24="","",RANK(H24,$H$4:$H$25,1)),"")</f>
        <v>7</v>
      </c>
      <c r="J24" s="346">
        <f>_xlfn.IFERROR(IF(H24="","",IF(H24="N",(MAX($I$4:$I$25)+1),I24)),"")</f>
        <v>7</v>
      </c>
      <c r="K24" s="34" t="s">
        <v>55</v>
      </c>
      <c r="L24" s="154">
        <v>144.64</v>
      </c>
      <c r="M24" s="147">
        <v>144.44</v>
      </c>
      <c r="N24" s="147"/>
      <c r="O24" s="155">
        <f t="shared" si="1"/>
        <v>144.64</v>
      </c>
      <c r="P24" s="422">
        <f>IF(O24="","",MIN(O25,O24))</f>
        <v>144.64</v>
      </c>
      <c r="Q24" s="327">
        <f>IF(P24="","",RANK(P24,$P$4:$P$25,1))</f>
        <v>3</v>
      </c>
      <c r="R24" s="411">
        <f>IF(Q24="","",SUM(Q24,J24))</f>
        <v>10</v>
      </c>
      <c r="S24" s="363">
        <v>6</v>
      </c>
      <c r="T24" s="333">
        <f>IF(S24="","",VLOOKUP(S24,'Bodové hodnocení'!$A$1:$B$36,2,FALSE))</f>
        <v>11</v>
      </c>
    </row>
    <row r="25" spans="1:20" ht="15.75" customHeight="1" thickBot="1">
      <c r="A25" s="415"/>
      <c r="B25" s="417"/>
      <c r="C25" s="98" t="s">
        <v>56</v>
      </c>
      <c r="D25" s="300"/>
      <c r="E25" s="268"/>
      <c r="F25" s="301"/>
      <c r="G25" s="269">
        <f t="shared" si="0"/>
      </c>
      <c r="H25" s="419"/>
      <c r="I25" s="421"/>
      <c r="J25" s="347"/>
      <c r="K25" s="35" t="s">
        <v>56</v>
      </c>
      <c r="L25" s="157"/>
      <c r="M25" s="148"/>
      <c r="N25" s="148"/>
      <c r="O25" s="156">
        <f t="shared" si="1"/>
      </c>
      <c r="P25" s="423"/>
      <c r="Q25" s="336"/>
      <c r="R25" s="411"/>
      <c r="S25" s="364"/>
      <c r="T25" s="391"/>
    </row>
    <row r="26" spans="1:20" ht="49.5" customHeight="1" thickBot="1" thickTop="1">
      <c r="A26" s="360" t="s">
        <v>87</v>
      </c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2"/>
    </row>
    <row r="27" spans="1:20" s="150" customFormat="1" ht="22.5" customHeight="1" thickBot="1" thickTop="1">
      <c r="A27" s="353" t="s">
        <v>63</v>
      </c>
      <c r="B27" s="354"/>
      <c r="C27" s="355" t="s">
        <v>40</v>
      </c>
      <c r="D27" s="356"/>
      <c r="E27" s="356"/>
      <c r="F27" s="356"/>
      <c r="G27" s="356"/>
      <c r="H27" s="356"/>
      <c r="I27" s="356"/>
      <c r="J27" s="45"/>
      <c r="K27" s="357" t="s">
        <v>41</v>
      </c>
      <c r="L27" s="357"/>
      <c r="M27" s="357"/>
      <c r="N27" s="357"/>
      <c r="O27" s="357"/>
      <c r="P27" s="357"/>
      <c r="Q27" s="357"/>
      <c r="R27" s="371" t="s">
        <v>32</v>
      </c>
      <c r="S27" s="373" t="s">
        <v>69</v>
      </c>
      <c r="T27" s="375" t="s">
        <v>33</v>
      </c>
    </row>
    <row r="28" spans="1:20" s="152" customFormat="1" ht="36" customHeight="1" thickBot="1">
      <c r="A28" s="46" t="s">
        <v>34</v>
      </c>
      <c r="B28" s="73" t="s">
        <v>2</v>
      </c>
      <c r="C28" s="48"/>
      <c r="D28" s="78" t="s">
        <v>37</v>
      </c>
      <c r="E28" s="78" t="s">
        <v>38</v>
      </c>
      <c r="F28" s="78" t="s">
        <v>39</v>
      </c>
      <c r="G28" s="78" t="s">
        <v>42</v>
      </c>
      <c r="H28" s="78" t="s">
        <v>35</v>
      </c>
      <c r="I28" s="76"/>
      <c r="J28" s="77" t="s">
        <v>36</v>
      </c>
      <c r="K28" s="49"/>
      <c r="L28" s="78" t="s">
        <v>37</v>
      </c>
      <c r="M28" s="78" t="s">
        <v>38</v>
      </c>
      <c r="N28" s="78" t="s">
        <v>39</v>
      </c>
      <c r="O28" s="78" t="s">
        <v>42</v>
      </c>
      <c r="P28" s="78" t="s">
        <v>35</v>
      </c>
      <c r="Q28" s="53" t="s">
        <v>36</v>
      </c>
      <c r="R28" s="412"/>
      <c r="S28" s="374"/>
      <c r="T28" s="413"/>
    </row>
    <row r="29" spans="1:20" ht="16.5" thickBot="1">
      <c r="A29" s="403" t="s">
        <v>16</v>
      </c>
      <c r="B29" s="340" t="s">
        <v>8</v>
      </c>
      <c r="C29" s="34" t="s">
        <v>55</v>
      </c>
      <c r="D29" s="158">
        <v>55.31</v>
      </c>
      <c r="E29" s="147"/>
      <c r="F29" s="147">
        <v>10</v>
      </c>
      <c r="G29" s="147">
        <f>IF(D29="","",MAX(D29,E29)+F29)</f>
        <v>65.31</v>
      </c>
      <c r="H29" s="393">
        <f>IF(G29="","",MIN(G29,G30))</f>
        <v>65.31</v>
      </c>
      <c r="I29" s="315">
        <f>_xlfn.IFERROR(IF(H29="","",RANK(H29,$H$29:$H$60,1)),"")</f>
        <v>12</v>
      </c>
      <c r="J29" s="313">
        <f>_xlfn.IFERROR(IF(H29="","",IF(H29="N",(MAX($I$29:$I$60)+1),I29)),"")</f>
        <v>12</v>
      </c>
      <c r="K29" s="39" t="s">
        <v>55</v>
      </c>
      <c r="L29" s="158">
        <v>105.75</v>
      </c>
      <c r="M29" s="147">
        <v>105.67</v>
      </c>
      <c r="N29" s="147"/>
      <c r="O29" s="155">
        <f>IF(L29="","",MAX(L29,M29)+N29)</f>
        <v>105.75</v>
      </c>
      <c r="P29" s="395">
        <f>IF(O29="","",MIN(O30,O29))</f>
        <v>105.75</v>
      </c>
      <c r="Q29" s="397">
        <f>IF(P29="","",RANK(P29,$P$29:$P$60,1))</f>
        <v>3</v>
      </c>
      <c r="R29" s="386">
        <f>IF(Q29="","",SUM(Q29,J29))</f>
        <v>15</v>
      </c>
      <c r="S29" s="363">
        <f>IF(R29="","",RANK(R29,$R$29:$R$60,1))</f>
        <v>7</v>
      </c>
      <c r="T29" s="333">
        <f>IF(S29="","",VLOOKUP(S29,'Bodové hodnocení'!$A$1:$B$36,2,FALSE))</f>
        <v>10</v>
      </c>
    </row>
    <row r="30" spans="1:20" ht="16.5" thickBot="1">
      <c r="A30" s="404"/>
      <c r="B30" s="348"/>
      <c r="C30" s="36" t="s">
        <v>56</v>
      </c>
      <c r="D30" s="159"/>
      <c r="E30" s="148"/>
      <c r="F30" s="148"/>
      <c r="G30" s="160">
        <f aca="true" t="shared" si="2" ref="G30:G60">IF(D30="","",MAX(D30,E30)+F30)</f>
      </c>
      <c r="H30" s="394"/>
      <c r="I30" s="316"/>
      <c r="J30" s="314"/>
      <c r="K30" s="40" t="s">
        <v>56</v>
      </c>
      <c r="L30" s="272"/>
      <c r="M30" s="273"/>
      <c r="N30" s="273"/>
      <c r="O30" s="156">
        <f>IF(L30="","",MAX(L30,M30)+N30)</f>
      </c>
      <c r="P30" s="396"/>
      <c r="Q30" s="398"/>
      <c r="R30" s="386"/>
      <c r="S30" s="399"/>
      <c r="T30" s="337"/>
    </row>
    <row r="31" spans="1:20" ht="16.5" customHeight="1" thickBot="1">
      <c r="A31" s="403" t="s">
        <v>18</v>
      </c>
      <c r="B31" s="319" t="s">
        <v>17</v>
      </c>
      <c r="C31" s="34" t="s">
        <v>55</v>
      </c>
      <c r="D31" s="158">
        <v>40.89</v>
      </c>
      <c r="E31" s="147"/>
      <c r="F31" s="147"/>
      <c r="G31" s="147">
        <f t="shared" si="2"/>
        <v>40.89</v>
      </c>
      <c r="H31" s="393">
        <f>IF(G31="","",MIN(G31,G32))</f>
        <v>40.89</v>
      </c>
      <c r="I31" s="315">
        <f>_xlfn.IFERROR(IF(H31="","",RANK(H31,$H$29:$H$60,1)),"")</f>
        <v>3</v>
      </c>
      <c r="J31" s="313">
        <f>_xlfn.IFERROR(IF(H31="","",IF(H31="N",(MAX($I$29:$I$60)+1),I31)),"")</f>
        <v>3</v>
      </c>
      <c r="K31" s="275" t="s">
        <v>55</v>
      </c>
      <c r="L31" s="279">
        <v>131.45</v>
      </c>
      <c r="M31" s="280">
        <v>131.39</v>
      </c>
      <c r="N31" s="280">
        <v>40</v>
      </c>
      <c r="O31" s="155">
        <f aca="true" t="shared" si="3" ref="O31:O60">IF(L31="","",MAX(L31,M31)+N31)</f>
        <v>171.45</v>
      </c>
      <c r="P31" s="395">
        <f>IF(O31="","",MIN(O32,O31))</f>
        <v>171.45</v>
      </c>
      <c r="Q31" s="397">
        <f>IF(P31="","",RANK(P31,$P$29:$P$60,1))</f>
        <v>11</v>
      </c>
      <c r="R31" s="386">
        <f>IF(Q31="","",SUM(Q31,J31))</f>
        <v>14</v>
      </c>
      <c r="S31" s="363">
        <f>IF(R31="","",RANK(R31,$R$29:$R$60,1))</f>
        <v>6</v>
      </c>
      <c r="T31" s="333">
        <f>IF(S31="","",VLOOKUP(S31,'Bodové hodnocení'!$A$1:$B$36,2,FALSE))</f>
        <v>11</v>
      </c>
    </row>
    <row r="32" spans="1:20" ht="16.5" customHeight="1" thickBot="1">
      <c r="A32" s="404"/>
      <c r="B32" s="320"/>
      <c r="C32" s="36" t="s">
        <v>56</v>
      </c>
      <c r="D32" s="159"/>
      <c r="E32" s="148"/>
      <c r="F32" s="148"/>
      <c r="G32" s="160">
        <f t="shared" si="2"/>
      </c>
      <c r="H32" s="394"/>
      <c r="I32" s="316"/>
      <c r="J32" s="314"/>
      <c r="K32" s="276" t="s">
        <v>56</v>
      </c>
      <c r="L32" s="281"/>
      <c r="M32" s="282"/>
      <c r="N32" s="282"/>
      <c r="O32" s="156">
        <f t="shared" si="3"/>
      </c>
      <c r="P32" s="396"/>
      <c r="Q32" s="398"/>
      <c r="R32" s="386"/>
      <c r="S32" s="399"/>
      <c r="T32" s="337"/>
    </row>
    <row r="33" spans="1:20" ht="16.5" customHeight="1" thickBot="1">
      <c r="A33" s="403" t="s">
        <v>19</v>
      </c>
      <c r="B33" s="392" t="s">
        <v>99</v>
      </c>
      <c r="C33" s="34" t="s">
        <v>55</v>
      </c>
      <c r="D33" s="158">
        <v>51.61</v>
      </c>
      <c r="E33" s="147"/>
      <c r="F33" s="147">
        <v>20</v>
      </c>
      <c r="G33" s="147">
        <f t="shared" si="2"/>
        <v>71.61</v>
      </c>
      <c r="H33" s="393">
        <f>IF(G33="","",MIN(G33,G34))</f>
        <v>71.61</v>
      </c>
      <c r="I33" s="315">
        <f>_xlfn.IFERROR(IF(H33="","",RANK(H33,$H$29:$H$60,1)),"")</f>
        <v>14</v>
      </c>
      <c r="J33" s="313">
        <f>_xlfn.IFERROR(IF(H33="","",IF(H33="N",(MAX($I$29:$I$60)+1),I33)),"")</f>
        <v>14</v>
      </c>
      <c r="K33" s="277" t="s">
        <v>55</v>
      </c>
      <c r="L33" s="283">
        <v>123.45</v>
      </c>
      <c r="M33" s="284">
        <v>123.25</v>
      </c>
      <c r="N33" s="285"/>
      <c r="O33" s="155">
        <f t="shared" si="3"/>
        <v>123.45</v>
      </c>
      <c r="P33" s="395">
        <f>IF(O33="","",MIN(O34,O33))</f>
        <v>123.45</v>
      </c>
      <c r="Q33" s="397">
        <f>IF(P33="","",RANK(P33,$P$29:$P$60,1))</f>
        <v>4</v>
      </c>
      <c r="R33" s="386">
        <f>IF(Q33="","",SUM(Q33,J33))</f>
        <v>18</v>
      </c>
      <c r="S33" s="363">
        <f>IF(R33="","",RANK(R33,$R$29:$R$60,1))</f>
        <v>10</v>
      </c>
      <c r="T33" s="333">
        <f>IF(S33="","",VLOOKUP(S33,'Bodové hodnocení'!$A$1:$B$36,2,FALSE))</f>
        <v>7</v>
      </c>
    </row>
    <row r="34" spans="1:20" ht="16.5" customHeight="1" thickBot="1">
      <c r="A34" s="404"/>
      <c r="B34" s="320"/>
      <c r="C34" s="36" t="s">
        <v>56</v>
      </c>
      <c r="D34" s="159"/>
      <c r="E34" s="148"/>
      <c r="F34" s="148"/>
      <c r="G34" s="160">
        <f t="shared" si="2"/>
      </c>
      <c r="H34" s="394"/>
      <c r="I34" s="316"/>
      <c r="J34" s="314"/>
      <c r="K34" s="278" t="s">
        <v>56</v>
      </c>
      <c r="L34" s="286"/>
      <c r="M34" s="287"/>
      <c r="N34" s="287"/>
      <c r="O34" s="156">
        <f t="shared" si="3"/>
      </c>
      <c r="P34" s="396"/>
      <c r="Q34" s="398"/>
      <c r="R34" s="386"/>
      <c r="S34" s="399"/>
      <c r="T34" s="337"/>
    </row>
    <row r="35" spans="1:20" ht="16.5" customHeight="1" thickBot="1">
      <c r="A35" s="403" t="s">
        <v>20</v>
      </c>
      <c r="B35" s="319" t="s">
        <v>10</v>
      </c>
      <c r="C35" s="34" t="s">
        <v>55</v>
      </c>
      <c r="D35" s="158">
        <v>60.43</v>
      </c>
      <c r="E35" s="147"/>
      <c r="F35" s="147">
        <v>40</v>
      </c>
      <c r="G35" s="147">
        <f t="shared" si="2"/>
        <v>100.43</v>
      </c>
      <c r="H35" s="393">
        <f>IF(G35="","",MIN(G35,G36))</f>
        <v>100.43</v>
      </c>
      <c r="I35" s="315">
        <f>_xlfn.IFERROR(IF(H35="","",RANK(H35,$H$29:$H$60,1)),"")</f>
        <v>16</v>
      </c>
      <c r="J35" s="313">
        <f>_xlfn.IFERROR(IF(H35="","",IF(H35="N",(MAX($I$29:$I$60)+1),I35)),"")</f>
        <v>16</v>
      </c>
      <c r="K35" s="275" t="s">
        <v>55</v>
      </c>
      <c r="L35" s="279">
        <v>204.56</v>
      </c>
      <c r="M35" s="280">
        <v>204.48</v>
      </c>
      <c r="N35" s="280">
        <v>30</v>
      </c>
      <c r="O35" s="155">
        <f t="shared" si="3"/>
        <v>234.56</v>
      </c>
      <c r="P35" s="395">
        <f>IF(O35="","",MIN(O36,O35))</f>
        <v>234.56</v>
      </c>
      <c r="Q35" s="397">
        <f>IF(P35="","",RANK(P35,$P$29:$P$60,1))</f>
        <v>16</v>
      </c>
      <c r="R35" s="386">
        <f>IF(Q35="","",SUM(Q35,J35))</f>
        <v>32</v>
      </c>
      <c r="S35" s="363">
        <f>IF(R35="","",RANK(R35,$R$29:$R$60,1))</f>
        <v>16</v>
      </c>
      <c r="T35" s="333">
        <f>IF(S35="","",VLOOKUP(S35,'Bodové hodnocení'!$A$1:$B$36,2,FALSE))</f>
        <v>1</v>
      </c>
    </row>
    <row r="36" spans="1:20" ht="16.5" customHeight="1" thickBot="1">
      <c r="A36" s="404"/>
      <c r="B36" s="320"/>
      <c r="C36" s="36" t="s">
        <v>56</v>
      </c>
      <c r="D36" s="159"/>
      <c r="E36" s="148"/>
      <c r="F36" s="148"/>
      <c r="G36" s="160">
        <f t="shared" si="2"/>
      </c>
      <c r="H36" s="394"/>
      <c r="I36" s="316"/>
      <c r="J36" s="314"/>
      <c r="K36" s="276" t="s">
        <v>56</v>
      </c>
      <c r="L36" s="281"/>
      <c r="M36" s="282"/>
      <c r="N36" s="282"/>
      <c r="O36" s="156">
        <f t="shared" si="3"/>
      </c>
      <c r="P36" s="396"/>
      <c r="Q36" s="398"/>
      <c r="R36" s="386"/>
      <c r="S36" s="399"/>
      <c r="T36" s="337"/>
    </row>
    <row r="37" spans="1:20" ht="16.5" customHeight="1" thickBot="1">
      <c r="A37" s="403" t="s">
        <v>21</v>
      </c>
      <c r="B37" s="319" t="s">
        <v>13</v>
      </c>
      <c r="C37" s="34" t="s">
        <v>55</v>
      </c>
      <c r="D37" s="158">
        <v>35.54</v>
      </c>
      <c r="E37" s="147"/>
      <c r="F37" s="147"/>
      <c r="G37" s="147">
        <f t="shared" si="2"/>
        <v>35.54</v>
      </c>
      <c r="H37" s="393">
        <f>IF(G37="","",MIN(G37,G38))</f>
        <v>35.54</v>
      </c>
      <c r="I37" s="315">
        <f>_xlfn.IFERROR(IF(H37="","",RANK(H37,$H$29:$H$60,1)),"")</f>
        <v>1</v>
      </c>
      <c r="J37" s="313">
        <f>_xlfn.IFERROR(IF(H37="","",IF(H37="N",(MAX($I$29:$I$60)+1),I37)),"")</f>
        <v>1</v>
      </c>
      <c r="K37" s="277" t="s">
        <v>55</v>
      </c>
      <c r="L37" s="283">
        <v>96.12</v>
      </c>
      <c r="M37" s="284">
        <v>96.1</v>
      </c>
      <c r="N37" s="285"/>
      <c r="O37" s="155">
        <f t="shared" si="3"/>
        <v>96.12</v>
      </c>
      <c r="P37" s="395">
        <f>IF(O37="","",MIN(O38,O37))</f>
        <v>96.12</v>
      </c>
      <c r="Q37" s="397">
        <f>IF(P37="","",RANK(P37,$P$29:$P$60,1))</f>
        <v>1</v>
      </c>
      <c r="R37" s="386">
        <f>IF(Q37="","",SUM(Q37,J37))</f>
        <v>2</v>
      </c>
      <c r="S37" s="363">
        <f>IF(R37="","",RANK(R37,$R$29:$R$60,1))</f>
        <v>1</v>
      </c>
      <c r="T37" s="333">
        <f>IF(S37="","",VLOOKUP(S37,'Bodové hodnocení'!$A$1:$B$36,2,FALSE))</f>
        <v>16</v>
      </c>
    </row>
    <row r="38" spans="1:20" ht="16.5" customHeight="1" thickBot="1">
      <c r="A38" s="404"/>
      <c r="B38" s="320"/>
      <c r="C38" s="36" t="s">
        <v>56</v>
      </c>
      <c r="D38" s="159">
        <v>47.16</v>
      </c>
      <c r="E38" s="148"/>
      <c r="F38" s="148"/>
      <c r="G38" s="160">
        <f t="shared" si="2"/>
        <v>47.16</v>
      </c>
      <c r="H38" s="394"/>
      <c r="I38" s="316"/>
      <c r="J38" s="314"/>
      <c r="K38" s="278" t="s">
        <v>56</v>
      </c>
      <c r="L38" s="288">
        <v>100.95</v>
      </c>
      <c r="M38" s="289">
        <v>100.99</v>
      </c>
      <c r="N38" s="287"/>
      <c r="O38" s="156">
        <f t="shared" si="3"/>
        <v>100.99</v>
      </c>
      <c r="P38" s="396"/>
      <c r="Q38" s="398"/>
      <c r="R38" s="386"/>
      <c r="S38" s="399"/>
      <c r="T38" s="337"/>
    </row>
    <row r="39" spans="1:20" ht="16.5" customHeight="1" thickBot="1">
      <c r="A39" s="403" t="s">
        <v>22</v>
      </c>
      <c r="B39" s="319" t="s">
        <v>54</v>
      </c>
      <c r="C39" s="34" t="s">
        <v>55</v>
      </c>
      <c r="D39" s="158">
        <v>65.37</v>
      </c>
      <c r="E39" s="147"/>
      <c r="F39" s="147"/>
      <c r="G39" s="147">
        <f t="shared" si="2"/>
        <v>65.37</v>
      </c>
      <c r="H39" s="393">
        <f>IF(G39="","",MIN(G39,G40))</f>
        <v>61.21</v>
      </c>
      <c r="I39" s="315">
        <f>_xlfn.IFERROR(IF(H39="","",RANK(H39,$H$29:$H$60,1)),"")</f>
        <v>11</v>
      </c>
      <c r="J39" s="313">
        <f>_xlfn.IFERROR(IF(H39="","",IF(H39="N",(MAX($I$29:$I$60)+1),I39)),"")</f>
        <v>11</v>
      </c>
      <c r="K39" s="275" t="s">
        <v>55</v>
      </c>
      <c r="L39" s="279">
        <v>168.85</v>
      </c>
      <c r="M39" s="280">
        <v>169.23</v>
      </c>
      <c r="N39" s="290"/>
      <c r="O39" s="155">
        <f t="shared" si="3"/>
        <v>169.23</v>
      </c>
      <c r="P39" s="395">
        <f>IF(O39="","",MIN(O40,O39))</f>
        <v>146.6</v>
      </c>
      <c r="Q39" s="397">
        <f>IF(P39="","",RANK(P39,$P$29:$P$60,1))</f>
        <v>9</v>
      </c>
      <c r="R39" s="386">
        <f>IF(Q39="","",SUM(Q39,J39))</f>
        <v>20</v>
      </c>
      <c r="S39" s="363">
        <f>IF(R39="","",RANK(R39,$R$29:$R$60,1))</f>
        <v>12</v>
      </c>
      <c r="T39" s="333">
        <f>IF(S39="","",VLOOKUP(S39,'Bodové hodnocení'!$A$1:$B$36,2,FALSE))</f>
        <v>5</v>
      </c>
    </row>
    <row r="40" spans="1:20" ht="16.5" customHeight="1" thickBot="1">
      <c r="A40" s="404"/>
      <c r="B40" s="320"/>
      <c r="C40" s="36" t="s">
        <v>56</v>
      </c>
      <c r="D40" s="159">
        <v>61.21</v>
      </c>
      <c r="E40" s="148"/>
      <c r="F40" s="148"/>
      <c r="G40" s="160">
        <f t="shared" si="2"/>
        <v>61.21</v>
      </c>
      <c r="H40" s="394"/>
      <c r="I40" s="316"/>
      <c r="J40" s="314"/>
      <c r="K40" s="276" t="s">
        <v>56</v>
      </c>
      <c r="L40" s="291">
        <v>126.6</v>
      </c>
      <c r="M40" s="292">
        <v>126.48</v>
      </c>
      <c r="N40" s="292">
        <v>20</v>
      </c>
      <c r="O40" s="156">
        <f t="shared" si="3"/>
        <v>146.6</v>
      </c>
      <c r="P40" s="396"/>
      <c r="Q40" s="398"/>
      <c r="R40" s="386"/>
      <c r="S40" s="399"/>
      <c r="T40" s="337"/>
    </row>
    <row r="41" spans="1:20" ht="16.5" customHeight="1" thickBot="1">
      <c r="A41" s="403" t="s">
        <v>23</v>
      </c>
      <c r="B41" s="319" t="s">
        <v>12</v>
      </c>
      <c r="C41" s="34" t="s">
        <v>55</v>
      </c>
      <c r="D41" s="158">
        <v>49.63</v>
      </c>
      <c r="E41" s="147"/>
      <c r="F41" s="147">
        <v>10</v>
      </c>
      <c r="G41" s="147">
        <f t="shared" si="2"/>
        <v>59.63</v>
      </c>
      <c r="H41" s="393">
        <f>IF(G41="","",MIN(G41,G42))</f>
        <v>59.63</v>
      </c>
      <c r="I41" s="315">
        <f>_xlfn.IFERROR(IF(H41="","",RANK(H41,$H$29:$H$60,1)),"")</f>
        <v>10</v>
      </c>
      <c r="J41" s="313">
        <f>_xlfn.IFERROR(IF(H41="","",IF(H41="N",(MAX($I$29:$I$60)+1),I41)),"")</f>
        <v>10</v>
      </c>
      <c r="K41" s="277" t="s">
        <v>55</v>
      </c>
      <c r="L41" s="283">
        <v>109.21</v>
      </c>
      <c r="M41" s="284">
        <v>109.23</v>
      </c>
      <c r="N41" s="284">
        <v>20</v>
      </c>
      <c r="O41" s="155">
        <f t="shared" si="3"/>
        <v>129.23000000000002</v>
      </c>
      <c r="P41" s="395">
        <f>IF(O41="","",MIN(O42,O41))</f>
        <v>129.23000000000002</v>
      </c>
      <c r="Q41" s="397">
        <f>IF(P41="","",RANK(P41,$P$29:$P$60,1))</f>
        <v>7</v>
      </c>
      <c r="R41" s="386">
        <f>IF(Q41="","",SUM(Q41,J41))</f>
        <v>17</v>
      </c>
      <c r="S41" s="363">
        <f>IF(R41="","",RANK(R41,$R$29:$R$60,1))</f>
        <v>8</v>
      </c>
      <c r="T41" s="333">
        <f>IF(S41="","",VLOOKUP(S41,'Bodové hodnocení'!$A$1:$B$36,2,FALSE))</f>
        <v>9</v>
      </c>
    </row>
    <row r="42" spans="1:20" ht="16.5" customHeight="1" thickBot="1">
      <c r="A42" s="404"/>
      <c r="B42" s="320"/>
      <c r="C42" s="36" t="s">
        <v>56</v>
      </c>
      <c r="D42" s="159"/>
      <c r="E42" s="148"/>
      <c r="F42" s="148"/>
      <c r="G42" s="160">
        <f t="shared" si="2"/>
      </c>
      <c r="H42" s="394"/>
      <c r="I42" s="316"/>
      <c r="J42" s="314"/>
      <c r="K42" s="278" t="s">
        <v>56</v>
      </c>
      <c r="L42" s="286"/>
      <c r="M42" s="287"/>
      <c r="N42" s="287"/>
      <c r="O42" s="156">
        <f t="shared" si="3"/>
      </c>
      <c r="P42" s="396"/>
      <c r="Q42" s="398"/>
      <c r="R42" s="386"/>
      <c r="S42" s="399"/>
      <c r="T42" s="337"/>
    </row>
    <row r="43" spans="1:20" ht="16.5" customHeight="1" thickBot="1">
      <c r="A43" s="403" t="s">
        <v>25</v>
      </c>
      <c r="B43" s="319" t="s">
        <v>14</v>
      </c>
      <c r="C43" s="34" t="s">
        <v>55</v>
      </c>
      <c r="D43" s="158">
        <v>56.97</v>
      </c>
      <c r="E43" s="147"/>
      <c r="F43" s="147"/>
      <c r="G43" s="147">
        <f t="shared" si="2"/>
        <v>56.97</v>
      </c>
      <c r="H43" s="393">
        <f>IF(G43="","",MIN(G43,G44))</f>
        <v>56.97</v>
      </c>
      <c r="I43" s="315">
        <f>_xlfn.IFERROR(IF(H43="","",RANK(H43,$H$29:$H$60,1)),"")</f>
        <v>8</v>
      </c>
      <c r="J43" s="313">
        <f>_xlfn.IFERROR(IF(H43="","",IF(H43="N",(MAX($I$29:$I$60)+1),I43)),"")</f>
        <v>8</v>
      </c>
      <c r="K43" s="275" t="s">
        <v>55</v>
      </c>
      <c r="L43" s="279">
        <v>165.86</v>
      </c>
      <c r="M43" s="280">
        <v>165.89</v>
      </c>
      <c r="N43" s="290"/>
      <c r="O43" s="155">
        <f t="shared" si="3"/>
        <v>165.89</v>
      </c>
      <c r="P43" s="395">
        <f>IF(O43="","",MIN(O44,O43))</f>
        <v>165.89</v>
      </c>
      <c r="Q43" s="397">
        <f>IF(P43="","",RANK(P43,$P$29:$P$60,1))</f>
        <v>10</v>
      </c>
      <c r="R43" s="386">
        <f>IF(Q43="","",SUM(Q43,J43))</f>
        <v>18</v>
      </c>
      <c r="S43" s="363">
        <f>IF(R43="","",RANK(R43,$R$29:$R$60,1))</f>
        <v>10</v>
      </c>
      <c r="T43" s="333">
        <f>IF(S43="","",VLOOKUP(S43,'Bodové hodnocení'!$A$1:$B$36,2,FALSE))</f>
        <v>7</v>
      </c>
    </row>
    <row r="44" spans="1:20" ht="16.5" customHeight="1" thickBot="1">
      <c r="A44" s="404"/>
      <c r="B44" s="320"/>
      <c r="C44" s="36" t="s">
        <v>56</v>
      </c>
      <c r="D44" s="159"/>
      <c r="E44" s="148"/>
      <c r="F44" s="148"/>
      <c r="G44" s="160">
        <f t="shared" si="2"/>
      </c>
      <c r="H44" s="394"/>
      <c r="I44" s="316"/>
      <c r="J44" s="314"/>
      <c r="K44" s="276" t="s">
        <v>56</v>
      </c>
      <c r="L44" s="281"/>
      <c r="M44" s="282"/>
      <c r="N44" s="282"/>
      <c r="O44" s="156">
        <f t="shared" si="3"/>
      </c>
      <c r="P44" s="396"/>
      <c r="Q44" s="398"/>
      <c r="R44" s="386"/>
      <c r="S44" s="399"/>
      <c r="T44" s="337"/>
    </row>
    <row r="45" spans="1:20" ht="16.5" customHeight="1" thickBot="1">
      <c r="A45" s="403" t="s">
        <v>26</v>
      </c>
      <c r="B45" s="319" t="s">
        <v>5</v>
      </c>
      <c r="C45" s="34" t="s">
        <v>55</v>
      </c>
      <c r="D45" s="158">
        <v>47.93</v>
      </c>
      <c r="E45" s="147"/>
      <c r="F45" s="147">
        <v>20</v>
      </c>
      <c r="G45" s="147">
        <f t="shared" si="2"/>
        <v>67.93</v>
      </c>
      <c r="H45" s="393">
        <f>IF(G45="","",MIN(G45,G46))</f>
        <v>67.93</v>
      </c>
      <c r="I45" s="315">
        <f>_xlfn.IFERROR(IF(H45="","",RANK(H45,$H$29:$H$60,1)),"")</f>
        <v>13</v>
      </c>
      <c r="J45" s="313">
        <f>_xlfn.IFERROR(IF(H45="","",IF(H45="N",(MAX($I$29:$I$60)+1),I45)),"")</f>
        <v>13</v>
      </c>
      <c r="K45" s="277" t="s">
        <v>55</v>
      </c>
      <c r="L45" s="283">
        <v>152.08</v>
      </c>
      <c r="M45" s="284">
        <v>151.98</v>
      </c>
      <c r="N45" s="284">
        <v>40</v>
      </c>
      <c r="O45" s="155">
        <f t="shared" si="3"/>
        <v>192.08</v>
      </c>
      <c r="P45" s="395">
        <f>IF(O45="","",MIN(O46,O45))</f>
        <v>192.08</v>
      </c>
      <c r="Q45" s="397">
        <f>IF(P45="","",RANK(P45,$P$29:$P$60,1))</f>
        <v>14</v>
      </c>
      <c r="R45" s="386">
        <f>IF(Q45="","",SUM(Q45,J45))</f>
        <v>27</v>
      </c>
      <c r="S45" s="363">
        <f>IF(R45="","",RANK(R45,$R$29:$R$60,1))</f>
        <v>14</v>
      </c>
      <c r="T45" s="333">
        <f>IF(S45="","",VLOOKUP(S45,'Bodové hodnocení'!$A$1:$B$36,2,FALSE))</f>
        <v>3</v>
      </c>
    </row>
    <row r="46" spans="1:20" ht="16.5" customHeight="1" thickBot="1">
      <c r="A46" s="404"/>
      <c r="B46" s="320"/>
      <c r="C46" s="36" t="s">
        <v>56</v>
      </c>
      <c r="D46" s="159"/>
      <c r="E46" s="148"/>
      <c r="F46" s="148"/>
      <c r="G46" s="160">
        <f t="shared" si="2"/>
      </c>
      <c r="H46" s="394"/>
      <c r="I46" s="316"/>
      <c r="J46" s="314"/>
      <c r="K46" s="278" t="s">
        <v>56</v>
      </c>
      <c r="L46" s="286"/>
      <c r="M46" s="287"/>
      <c r="N46" s="287"/>
      <c r="O46" s="156">
        <f t="shared" si="3"/>
      </c>
      <c r="P46" s="396"/>
      <c r="Q46" s="398"/>
      <c r="R46" s="386"/>
      <c r="S46" s="399"/>
      <c r="T46" s="337"/>
    </row>
    <row r="47" spans="1:20" ht="16.5" customHeight="1" thickBot="1">
      <c r="A47" s="403" t="s">
        <v>27</v>
      </c>
      <c r="B47" s="319" t="s">
        <v>73</v>
      </c>
      <c r="C47" s="34" t="s">
        <v>55</v>
      </c>
      <c r="D47" s="158">
        <v>49.31</v>
      </c>
      <c r="E47" s="147"/>
      <c r="F47" s="147">
        <v>10</v>
      </c>
      <c r="G47" s="147">
        <f t="shared" si="2"/>
        <v>59.31</v>
      </c>
      <c r="H47" s="393">
        <f>IF(G47="","",MIN(G47,G48))</f>
        <v>59.31</v>
      </c>
      <c r="I47" s="315">
        <f>_xlfn.IFERROR(IF(H47="","",RANK(H47,$H$29:$H$60,1)),"")</f>
        <v>9</v>
      </c>
      <c r="J47" s="313">
        <f>_xlfn.IFERROR(IF(H47="","",IF(H47="N",(MAX($I$29:$I$60)+1),I47)),"")</f>
        <v>9</v>
      </c>
      <c r="K47" s="275" t="s">
        <v>55</v>
      </c>
      <c r="L47" s="279">
        <v>163.92</v>
      </c>
      <c r="M47" s="280">
        <v>163.73</v>
      </c>
      <c r="N47" s="280">
        <v>40</v>
      </c>
      <c r="O47" s="155">
        <f t="shared" si="3"/>
        <v>203.92</v>
      </c>
      <c r="P47" s="395">
        <f>IF(O47="","",MIN(O48,O47))</f>
        <v>203.92</v>
      </c>
      <c r="Q47" s="397">
        <f>IF(P47="","",RANK(P47,$P$29:$P$60,1))</f>
        <v>15</v>
      </c>
      <c r="R47" s="386">
        <f>IF(Q47="","",SUM(Q47,J47))</f>
        <v>24</v>
      </c>
      <c r="S47" s="363">
        <f>IF(R47="","",RANK(R47,$R$29:$R$60,1))</f>
        <v>13</v>
      </c>
      <c r="T47" s="333">
        <f>IF(S47="","",VLOOKUP(S47,'Bodové hodnocení'!$A$1:$B$36,2,FALSE))</f>
        <v>4</v>
      </c>
    </row>
    <row r="48" spans="1:20" ht="16.5" customHeight="1" thickBot="1">
      <c r="A48" s="404"/>
      <c r="B48" s="320"/>
      <c r="C48" s="36" t="s">
        <v>56</v>
      </c>
      <c r="D48" s="159"/>
      <c r="E48" s="148"/>
      <c r="F48" s="148"/>
      <c r="G48" s="160">
        <f t="shared" si="2"/>
      </c>
      <c r="H48" s="394"/>
      <c r="I48" s="316"/>
      <c r="J48" s="314"/>
      <c r="K48" s="278" t="s">
        <v>56</v>
      </c>
      <c r="L48" s="281"/>
      <c r="M48" s="282"/>
      <c r="N48" s="282"/>
      <c r="O48" s="156">
        <f t="shared" si="3"/>
      </c>
      <c r="P48" s="396"/>
      <c r="Q48" s="398"/>
      <c r="R48" s="386"/>
      <c r="S48" s="399"/>
      <c r="T48" s="337"/>
    </row>
    <row r="49" spans="1:20" ht="16.5" customHeight="1" thickBot="1">
      <c r="A49" s="403" t="s">
        <v>28</v>
      </c>
      <c r="B49" s="319" t="s">
        <v>96</v>
      </c>
      <c r="C49" s="34" t="s">
        <v>55</v>
      </c>
      <c r="D49" s="158">
        <v>38.83</v>
      </c>
      <c r="E49" s="147"/>
      <c r="F49" s="147">
        <v>10</v>
      </c>
      <c r="G49" s="147">
        <f t="shared" si="2"/>
        <v>48.83</v>
      </c>
      <c r="H49" s="393">
        <f>IF(G49="","",MIN(G49,G50))</f>
        <v>48.83</v>
      </c>
      <c r="I49" s="315">
        <f>_xlfn.IFERROR(IF(H49="","",RANK(H49,$H$29:$H$60,1)),"")</f>
        <v>6</v>
      </c>
      <c r="J49" s="313">
        <f>_xlfn.IFERROR(IF(H49="","",IF(H49="N",(MAX($I$29:$I$60)+1),I49)),"")</f>
        <v>6</v>
      </c>
      <c r="K49" s="275" t="s">
        <v>55</v>
      </c>
      <c r="L49" s="283">
        <v>104.34</v>
      </c>
      <c r="M49" s="284">
        <v>104.27</v>
      </c>
      <c r="N49" s="284">
        <v>20</v>
      </c>
      <c r="O49" s="155">
        <f t="shared" si="3"/>
        <v>124.34</v>
      </c>
      <c r="P49" s="395">
        <f>IF(O49="","",MIN(O50,O49))</f>
        <v>124.34</v>
      </c>
      <c r="Q49" s="397">
        <f>IF(P49="","",RANK(P49,$P$29:$P$60,1))</f>
        <v>5</v>
      </c>
      <c r="R49" s="386">
        <f>IF(Q49="","",SUM(Q49,J49))</f>
        <v>11</v>
      </c>
      <c r="S49" s="363">
        <f>IF(R49="","",RANK(R49,$R$29:$R$60,1))</f>
        <v>4</v>
      </c>
      <c r="T49" s="333">
        <f>IF(S49="","",VLOOKUP(S49,'Bodové hodnocení'!$A$1:$B$36,2,FALSE))</f>
        <v>13</v>
      </c>
    </row>
    <row r="50" spans="1:20" ht="16.5" customHeight="1" thickBot="1">
      <c r="A50" s="404"/>
      <c r="B50" s="320"/>
      <c r="C50" s="36" t="s">
        <v>56</v>
      </c>
      <c r="D50" s="159"/>
      <c r="E50" s="148"/>
      <c r="F50" s="148"/>
      <c r="G50" s="160">
        <f t="shared" si="2"/>
      </c>
      <c r="H50" s="394"/>
      <c r="I50" s="316"/>
      <c r="J50" s="314"/>
      <c r="K50" s="278" t="s">
        <v>56</v>
      </c>
      <c r="L50" s="286"/>
      <c r="M50" s="287"/>
      <c r="N50" s="287"/>
      <c r="O50" s="156">
        <f t="shared" si="3"/>
      </c>
      <c r="P50" s="396"/>
      <c r="Q50" s="398"/>
      <c r="R50" s="386"/>
      <c r="S50" s="399"/>
      <c r="T50" s="337"/>
    </row>
    <row r="51" spans="1:20" ht="16.5" customHeight="1" thickBot="1">
      <c r="A51" s="403" t="s">
        <v>29</v>
      </c>
      <c r="B51" s="319" t="s">
        <v>6</v>
      </c>
      <c r="C51" s="34" t="s">
        <v>55</v>
      </c>
      <c r="D51" s="158">
        <v>39.72</v>
      </c>
      <c r="E51" s="147"/>
      <c r="F51" s="147"/>
      <c r="G51" s="147">
        <f t="shared" si="2"/>
        <v>39.72</v>
      </c>
      <c r="H51" s="393">
        <f>IF(G51="","",MIN(G51,G52))</f>
        <v>39.72</v>
      </c>
      <c r="I51" s="315">
        <f>_xlfn.IFERROR(IF(H51="","",RANK(H51,$H$29:$H$60,1)),"")</f>
        <v>2</v>
      </c>
      <c r="J51" s="313">
        <f>_xlfn.IFERROR(IF(H51="","",IF(H51="N",(MAX($I$29:$I$60)+1),I51)),"")</f>
        <v>2</v>
      </c>
      <c r="K51" s="275" t="s">
        <v>55</v>
      </c>
      <c r="L51" s="279">
        <v>123.11</v>
      </c>
      <c r="M51" s="280">
        <v>123.07</v>
      </c>
      <c r="N51" s="280">
        <v>20</v>
      </c>
      <c r="O51" s="155">
        <f t="shared" si="3"/>
        <v>143.11</v>
      </c>
      <c r="P51" s="395">
        <f>IF(O51="","",MIN(O52,O51))</f>
        <v>143.11</v>
      </c>
      <c r="Q51" s="397">
        <f>IF(P51="","",RANK(P51,$P$29:$P$60,1))</f>
        <v>8</v>
      </c>
      <c r="R51" s="386">
        <f>IF(Q51="","",SUM(Q51,J51))</f>
        <v>10</v>
      </c>
      <c r="S51" s="363">
        <f>IF(R51="","",RANK(R51,$R$29:$R$60,1))</f>
        <v>3</v>
      </c>
      <c r="T51" s="333">
        <f>IF(S51="","",VLOOKUP(S51,'Bodové hodnocení'!$A$1:$B$36,2,FALSE))</f>
        <v>14</v>
      </c>
    </row>
    <row r="52" spans="1:20" ht="16.5" customHeight="1" thickBot="1">
      <c r="A52" s="404"/>
      <c r="B52" s="320"/>
      <c r="C52" s="36" t="s">
        <v>56</v>
      </c>
      <c r="D52" s="159"/>
      <c r="E52" s="148"/>
      <c r="F52" s="148"/>
      <c r="G52" s="160">
        <f t="shared" si="2"/>
      </c>
      <c r="H52" s="394"/>
      <c r="I52" s="316"/>
      <c r="J52" s="314"/>
      <c r="K52" s="276" t="s">
        <v>56</v>
      </c>
      <c r="L52" s="281"/>
      <c r="M52" s="282"/>
      <c r="N52" s="282"/>
      <c r="O52" s="156">
        <f t="shared" si="3"/>
      </c>
      <c r="P52" s="396"/>
      <c r="Q52" s="398"/>
      <c r="R52" s="386"/>
      <c r="S52" s="399"/>
      <c r="T52" s="337"/>
    </row>
    <row r="53" spans="1:20" ht="16.5" customHeight="1" thickBot="1">
      <c r="A53" s="403" t="s">
        <v>30</v>
      </c>
      <c r="B53" s="319" t="s">
        <v>4</v>
      </c>
      <c r="C53" s="34" t="s">
        <v>55</v>
      </c>
      <c r="D53" s="158">
        <v>46.71</v>
      </c>
      <c r="E53" s="147"/>
      <c r="F53" s="147">
        <v>10</v>
      </c>
      <c r="G53" s="147">
        <f t="shared" si="2"/>
        <v>56.71</v>
      </c>
      <c r="H53" s="393">
        <f>IF(G53="","",MIN(G53,G54))</f>
        <v>53.39</v>
      </c>
      <c r="I53" s="315">
        <f>_xlfn.IFERROR(IF(H53="","",RANK(H53,$H$29:$H$60,1)),"")</f>
        <v>7</v>
      </c>
      <c r="J53" s="313">
        <f>_xlfn.IFERROR(IF(H53="","",IF(H53="N",(MAX($I$29:$I$60)+1),I53)),"")</f>
        <v>7</v>
      </c>
      <c r="K53" s="275" t="s">
        <v>55</v>
      </c>
      <c r="L53" s="283">
        <v>106.94</v>
      </c>
      <c r="M53" s="284">
        <v>106.91</v>
      </c>
      <c r="N53" s="284">
        <v>20</v>
      </c>
      <c r="O53" s="155">
        <f t="shared" si="3"/>
        <v>126.94</v>
      </c>
      <c r="P53" s="395">
        <f>IF(O53="","",MIN(O54,O53))</f>
        <v>126.94</v>
      </c>
      <c r="Q53" s="397">
        <f>IF(P53="","",RANK(P53,$P$29:$P$60,1))</f>
        <v>6</v>
      </c>
      <c r="R53" s="386">
        <f>IF(Q53="","",SUM(Q53,J53))</f>
        <v>13</v>
      </c>
      <c r="S53" s="363">
        <f>IF(R53="","",RANK(R53,$R$29:$R$60,1))</f>
        <v>5</v>
      </c>
      <c r="T53" s="333">
        <f>IF(S53="","",VLOOKUP(S53,'Bodové hodnocení'!$A$1:$B$36,2,FALSE))</f>
        <v>12</v>
      </c>
    </row>
    <row r="54" spans="1:20" ht="16.5" customHeight="1" thickBot="1">
      <c r="A54" s="404"/>
      <c r="B54" s="320"/>
      <c r="C54" s="36" t="s">
        <v>56</v>
      </c>
      <c r="D54" s="159">
        <v>53.39</v>
      </c>
      <c r="E54" s="148"/>
      <c r="F54" s="148"/>
      <c r="G54" s="160">
        <f t="shared" si="2"/>
        <v>53.39</v>
      </c>
      <c r="H54" s="394"/>
      <c r="I54" s="316"/>
      <c r="J54" s="314"/>
      <c r="K54" s="276" t="s">
        <v>56</v>
      </c>
      <c r="L54" s="288">
        <v>125.68</v>
      </c>
      <c r="M54" s="289">
        <v>125.41</v>
      </c>
      <c r="N54" s="289">
        <v>20</v>
      </c>
      <c r="O54" s="156">
        <f t="shared" si="3"/>
        <v>145.68</v>
      </c>
      <c r="P54" s="396"/>
      <c r="Q54" s="398"/>
      <c r="R54" s="386"/>
      <c r="S54" s="399"/>
      <c r="T54" s="337"/>
    </row>
    <row r="55" spans="1:20" ht="16.5" customHeight="1" thickBot="1">
      <c r="A55" s="403" t="s">
        <v>44</v>
      </c>
      <c r="B55" s="319" t="s">
        <v>97</v>
      </c>
      <c r="C55" s="34" t="s">
        <v>55</v>
      </c>
      <c r="D55" s="158">
        <v>45.33</v>
      </c>
      <c r="E55" s="147"/>
      <c r="F55" s="147"/>
      <c r="G55" s="147">
        <f t="shared" si="2"/>
        <v>45.33</v>
      </c>
      <c r="H55" s="393">
        <f>IF(G55="","",MIN(G55,G56))</f>
        <v>45.33</v>
      </c>
      <c r="I55" s="315">
        <f>_xlfn.IFERROR(IF(H55="","",RANK(H55,$H$29:$H$60,1)),"")</f>
        <v>4</v>
      </c>
      <c r="J55" s="313">
        <f>_xlfn.IFERROR(IF(H55="","",IF(H55="N",(MAX($I$29:$I$60)+1),I55)),"")</f>
        <v>4</v>
      </c>
      <c r="K55" s="275" t="s">
        <v>55</v>
      </c>
      <c r="L55" s="279">
        <v>159.27</v>
      </c>
      <c r="M55" s="280">
        <v>159.1</v>
      </c>
      <c r="N55" s="280">
        <v>20</v>
      </c>
      <c r="O55" s="155">
        <f t="shared" si="3"/>
        <v>179.27</v>
      </c>
      <c r="P55" s="395">
        <f>IF(O55="","",MIN(O56,O55))</f>
        <v>179.27</v>
      </c>
      <c r="Q55" s="397">
        <f>IF(P55="","",RANK(P55,$P$29:$P$60,1))</f>
        <v>13</v>
      </c>
      <c r="R55" s="386">
        <f>IF(Q55="","",SUM(Q55,J55))</f>
        <v>17</v>
      </c>
      <c r="S55" s="363">
        <f>IF(R55="","",RANK(R55,$R$29:$R$60,1))</f>
        <v>8</v>
      </c>
      <c r="T55" s="333">
        <f>IF(S55="","",VLOOKUP(S55,'Bodové hodnocení'!$A$1:$B$36,2,FALSE))</f>
        <v>9</v>
      </c>
    </row>
    <row r="56" spans="1:20" ht="16.5" customHeight="1" thickBot="1">
      <c r="A56" s="404"/>
      <c r="B56" s="320"/>
      <c r="C56" s="36" t="s">
        <v>56</v>
      </c>
      <c r="D56" s="159">
        <v>55.78</v>
      </c>
      <c r="E56" s="148"/>
      <c r="F56" s="148"/>
      <c r="G56" s="160">
        <f t="shared" si="2"/>
        <v>55.78</v>
      </c>
      <c r="H56" s="394"/>
      <c r="I56" s="316"/>
      <c r="J56" s="314"/>
      <c r="K56" s="276" t="s">
        <v>56</v>
      </c>
      <c r="L56" s="291">
        <v>174.29</v>
      </c>
      <c r="M56" s="292">
        <v>174.33</v>
      </c>
      <c r="N56" s="292">
        <v>40</v>
      </c>
      <c r="O56" s="156">
        <f t="shared" si="3"/>
        <v>214.33</v>
      </c>
      <c r="P56" s="396"/>
      <c r="Q56" s="398"/>
      <c r="R56" s="386"/>
      <c r="S56" s="399"/>
      <c r="T56" s="337"/>
    </row>
    <row r="57" spans="1:20" ht="16.5" customHeight="1" thickBot="1">
      <c r="A57" s="403" t="s">
        <v>53</v>
      </c>
      <c r="B57" s="319" t="s">
        <v>71</v>
      </c>
      <c r="C57" s="34" t="s">
        <v>55</v>
      </c>
      <c r="D57" s="158">
        <v>70.44</v>
      </c>
      <c r="E57" s="147"/>
      <c r="F57" s="147">
        <v>10</v>
      </c>
      <c r="G57" s="147">
        <f t="shared" si="2"/>
        <v>80.44</v>
      </c>
      <c r="H57" s="393">
        <f>IF(G57="","",MIN(G57,G58))</f>
        <v>80.44</v>
      </c>
      <c r="I57" s="315">
        <f>_xlfn.IFERROR(IF(H57="","",RANK(H57,$H$29:$H$60,1)),"")</f>
        <v>15</v>
      </c>
      <c r="J57" s="313">
        <f>_xlfn.IFERROR(IF(H57="","",IF(H57="N",(MAX($I$29:$I$60)+1),I57)),"")</f>
        <v>15</v>
      </c>
      <c r="K57" s="275" t="s">
        <v>55</v>
      </c>
      <c r="L57" s="283">
        <v>159.19</v>
      </c>
      <c r="M57" s="284">
        <v>159.23</v>
      </c>
      <c r="N57" s="284">
        <v>20</v>
      </c>
      <c r="O57" s="155">
        <f t="shared" si="3"/>
        <v>179.23</v>
      </c>
      <c r="P57" s="395">
        <f>IF(O57="","",MIN(O58,O57))</f>
        <v>179.23</v>
      </c>
      <c r="Q57" s="397">
        <f>IF(P57="","",RANK(P57,$P$29:$P$60,1))</f>
        <v>12</v>
      </c>
      <c r="R57" s="386">
        <f>IF(Q57="","",SUM(Q57,J57))</f>
        <v>27</v>
      </c>
      <c r="S57" s="363">
        <v>15</v>
      </c>
      <c r="T57" s="333">
        <f>IF(S57="","",VLOOKUP(S57,'Bodové hodnocení'!$A$1:$B$36,2,FALSE))</f>
        <v>2</v>
      </c>
    </row>
    <row r="58" spans="1:20" ht="16.5" customHeight="1" thickBot="1">
      <c r="A58" s="404"/>
      <c r="B58" s="320"/>
      <c r="C58" s="36" t="s">
        <v>56</v>
      </c>
      <c r="D58" s="159"/>
      <c r="E58" s="148"/>
      <c r="F58" s="148"/>
      <c r="G58" s="160">
        <f t="shared" si="2"/>
      </c>
      <c r="H58" s="394"/>
      <c r="I58" s="316"/>
      <c r="J58" s="314"/>
      <c r="K58" s="276" t="s">
        <v>56</v>
      </c>
      <c r="L58" s="159"/>
      <c r="M58" s="148"/>
      <c r="N58" s="148"/>
      <c r="O58" s="156">
        <f t="shared" si="3"/>
      </c>
      <c r="P58" s="396"/>
      <c r="Q58" s="398"/>
      <c r="R58" s="386"/>
      <c r="S58" s="399"/>
      <c r="T58" s="337"/>
    </row>
    <row r="59" spans="1:20" ht="16.5" customHeight="1" thickBot="1">
      <c r="A59" s="403" t="s">
        <v>60</v>
      </c>
      <c r="B59" s="319" t="s">
        <v>7</v>
      </c>
      <c r="C59" s="34" t="s">
        <v>55</v>
      </c>
      <c r="D59" s="158">
        <v>35.44</v>
      </c>
      <c r="E59" s="147"/>
      <c r="F59" s="147">
        <v>10</v>
      </c>
      <c r="G59" s="147">
        <f t="shared" si="2"/>
        <v>45.44</v>
      </c>
      <c r="H59" s="393">
        <f>IF(G59="","",MIN(G59,G60))</f>
        <v>45.44</v>
      </c>
      <c r="I59" s="315">
        <f>_xlfn.IFERROR(IF(H59="","",RANK(H59,$H$29:$H$60,1)),"")</f>
        <v>5</v>
      </c>
      <c r="J59" s="313">
        <f>_xlfn.IFERROR(IF(H59="","",IF(H59="N",(MAX($I$29:$I$60)+1),I59)),"")</f>
        <v>5</v>
      </c>
      <c r="K59" s="275" t="s">
        <v>55</v>
      </c>
      <c r="L59" s="274">
        <v>99.68</v>
      </c>
      <c r="M59" s="263">
        <v>99.65</v>
      </c>
      <c r="N59" s="263"/>
      <c r="O59" s="155">
        <f t="shared" si="3"/>
        <v>99.68</v>
      </c>
      <c r="P59" s="395">
        <f>IF(O59="","",MIN(O60,O59))</f>
        <v>99.68</v>
      </c>
      <c r="Q59" s="397">
        <f>IF(P59="","",RANK(P59,$P$29:$P$60,1))</f>
        <v>2</v>
      </c>
      <c r="R59" s="386">
        <f>IF(Q59="","",SUM(Q59,J59))</f>
        <v>7</v>
      </c>
      <c r="S59" s="363">
        <f>IF(R59="","",RANK(R59,$R$29:$R$60,1))</f>
        <v>2</v>
      </c>
      <c r="T59" s="333">
        <f>IF(S59="","",VLOOKUP(S59,'Bodové hodnocení'!$A$1:$B$36,2,FALSE))</f>
        <v>15</v>
      </c>
    </row>
    <row r="60" spans="1:20" ht="16.5" customHeight="1" thickBot="1">
      <c r="A60" s="405"/>
      <c r="B60" s="406"/>
      <c r="C60" s="38" t="s">
        <v>56</v>
      </c>
      <c r="D60" s="270"/>
      <c r="E60" s="149"/>
      <c r="F60" s="149"/>
      <c r="G60" s="149">
        <f t="shared" si="2"/>
      </c>
      <c r="H60" s="407"/>
      <c r="I60" s="408"/>
      <c r="J60" s="409"/>
      <c r="K60" s="43" t="s">
        <v>56</v>
      </c>
      <c r="L60" s="270"/>
      <c r="M60" s="149"/>
      <c r="N60" s="149"/>
      <c r="O60" s="271">
        <f t="shared" si="3"/>
      </c>
      <c r="P60" s="410"/>
      <c r="Q60" s="402"/>
      <c r="R60" s="400"/>
      <c r="S60" s="401"/>
      <c r="T60" s="334"/>
    </row>
    <row r="61" ht="15.75" thickTop="1"/>
  </sheetData>
  <sheetProtection formatCells="0" formatColumns="0" formatRows="0" insertColumns="0" insertRows="0" insertHyperlinks="0" deleteColumns="0" deleteRows="0" sort="0" autoFilter="0" pivotTables="0"/>
  <mergeCells count="284">
    <mergeCell ref="A1:T1"/>
    <mergeCell ref="A2:B2"/>
    <mergeCell ref="C2:I2"/>
    <mergeCell ref="K2:Q2"/>
    <mergeCell ref="R2:R3"/>
    <mergeCell ref="S2:S3"/>
    <mergeCell ref="T2:T3"/>
    <mergeCell ref="A4:A5"/>
    <mergeCell ref="B4:B5"/>
    <mergeCell ref="H4:H5"/>
    <mergeCell ref="I4:I5"/>
    <mergeCell ref="J4:J5"/>
    <mergeCell ref="P4:P5"/>
    <mergeCell ref="Q4:Q5"/>
    <mergeCell ref="R4:R5"/>
    <mergeCell ref="S4:S5"/>
    <mergeCell ref="T4:T5"/>
    <mergeCell ref="A6:A7"/>
    <mergeCell ref="B6:B7"/>
    <mergeCell ref="H6:H7"/>
    <mergeCell ref="I6:I7"/>
    <mergeCell ref="J6:J7"/>
    <mergeCell ref="P6:P7"/>
    <mergeCell ref="Q6:Q7"/>
    <mergeCell ref="R6:R7"/>
    <mergeCell ref="S6:S7"/>
    <mergeCell ref="T6:T7"/>
    <mergeCell ref="A8:A9"/>
    <mergeCell ref="B8:B9"/>
    <mergeCell ref="H8:H9"/>
    <mergeCell ref="I8:I9"/>
    <mergeCell ref="J8:J9"/>
    <mergeCell ref="P8:P9"/>
    <mergeCell ref="Q8:Q9"/>
    <mergeCell ref="R8:R9"/>
    <mergeCell ref="S8:S9"/>
    <mergeCell ref="T8:T9"/>
    <mergeCell ref="A10:A11"/>
    <mergeCell ref="B10:B11"/>
    <mergeCell ref="H10:H11"/>
    <mergeCell ref="I10:I11"/>
    <mergeCell ref="J10:J11"/>
    <mergeCell ref="P10:P11"/>
    <mergeCell ref="Q10:Q11"/>
    <mergeCell ref="R10:R11"/>
    <mergeCell ref="S10:S11"/>
    <mergeCell ref="T10:T11"/>
    <mergeCell ref="A12:A13"/>
    <mergeCell ref="B12:B13"/>
    <mergeCell ref="H12:H13"/>
    <mergeCell ref="I12:I13"/>
    <mergeCell ref="J12:J13"/>
    <mergeCell ref="P12:P13"/>
    <mergeCell ref="Q12:Q13"/>
    <mergeCell ref="R12:R13"/>
    <mergeCell ref="S12:S13"/>
    <mergeCell ref="T12:T13"/>
    <mergeCell ref="A14:A15"/>
    <mergeCell ref="B14:B15"/>
    <mergeCell ref="H14:H15"/>
    <mergeCell ref="I14:I15"/>
    <mergeCell ref="J14:J15"/>
    <mergeCell ref="P14:P15"/>
    <mergeCell ref="Q14:Q15"/>
    <mergeCell ref="R14:R15"/>
    <mergeCell ref="S14:S15"/>
    <mergeCell ref="T14:T15"/>
    <mergeCell ref="A16:A17"/>
    <mergeCell ref="B16:B17"/>
    <mergeCell ref="H16:H17"/>
    <mergeCell ref="I16:I17"/>
    <mergeCell ref="J16:J17"/>
    <mergeCell ref="P16:P17"/>
    <mergeCell ref="Q16:Q17"/>
    <mergeCell ref="R16:R17"/>
    <mergeCell ref="S16:S17"/>
    <mergeCell ref="T16:T17"/>
    <mergeCell ref="A18:A19"/>
    <mergeCell ref="B18:B19"/>
    <mergeCell ref="H18:H19"/>
    <mergeCell ref="I18:I19"/>
    <mergeCell ref="J18:J19"/>
    <mergeCell ref="P18:P19"/>
    <mergeCell ref="Q18:Q19"/>
    <mergeCell ref="R18:R19"/>
    <mergeCell ref="S18:S19"/>
    <mergeCell ref="T18:T19"/>
    <mergeCell ref="A20:A21"/>
    <mergeCell ref="B20:B21"/>
    <mergeCell ref="H20:H21"/>
    <mergeCell ref="I20:I21"/>
    <mergeCell ref="J20:J21"/>
    <mergeCell ref="P20:P21"/>
    <mergeCell ref="Q20:Q21"/>
    <mergeCell ref="R20:R21"/>
    <mergeCell ref="S20:S21"/>
    <mergeCell ref="T20:T21"/>
    <mergeCell ref="A22:A23"/>
    <mergeCell ref="B22:B23"/>
    <mergeCell ref="H22:H23"/>
    <mergeCell ref="I22:I23"/>
    <mergeCell ref="J22:J23"/>
    <mergeCell ref="P22:P23"/>
    <mergeCell ref="Q22:Q23"/>
    <mergeCell ref="R22:R23"/>
    <mergeCell ref="S22:S23"/>
    <mergeCell ref="T22:T23"/>
    <mergeCell ref="A24:A25"/>
    <mergeCell ref="B24:B25"/>
    <mergeCell ref="H24:H25"/>
    <mergeCell ref="I24:I25"/>
    <mergeCell ref="J24:J25"/>
    <mergeCell ref="P24:P25"/>
    <mergeCell ref="Q24:Q25"/>
    <mergeCell ref="R24:R25"/>
    <mergeCell ref="S24:S25"/>
    <mergeCell ref="T24:T25"/>
    <mergeCell ref="A27:B27"/>
    <mergeCell ref="C27:I27"/>
    <mergeCell ref="K27:Q27"/>
    <mergeCell ref="R27:R28"/>
    <mergeCell ref="S27:S28"/>
    <mergeCell ref="T27:T28"/>
    <mergeCell ref="A29:A30"/>
    <mergeCell ref="B29:B30"/>
    <mergeCell ref="H29:H30"/>
    <mergeCell ref="I29:I30"/>
    <mergeCell ref="J29:J30"/>
    <mergeCell ref="P29:P30"/>
    <mergeCell ref="Q29:Q30"/>
    <mergeCell ref="R29:R30"/>
    <mergeCell ref="S29:S30"/>
    <mergeCell ref="T29:T30"/>
    <mergeCell ref="A31:A32"/>
    <mergeCell ref="B31:B32"/>
    <mergeCell ref="H31:H32"/>
    <mergeCell ref="I31:I32"/>
    <mergeCell ref="J31:J32"/>
    <mergeCell ref="P31:P32"/>
    <mergeCell ref="Q31:Q32"/>
    <mergeCell ref="R31:R32"/>
    <mergeCell ref="S31:S32"/>
    <mergeCell ref="T31:T32"/>
    <mergeCell ref="A33:A34"/>
    <mergeCell ref="B33:B34"/>
    <mergeCell ref="H33:H34"/>
    <mergeCell ref="I33:I34"/>
    <mergeCell ref="J33:J34"/>
    <mergeCell ref="P33:P34"/>
    <mergeCell ref="Q33:Q34"/>
    <mergeCell ref="R33:R34"/>
    <mergeCell ref="S33:S34"/>
    <mergeCell ref="T33:T34"/>
    <mergeCell ref="A35:A36"/>
    <mergeCell ref="B35:B36"/>
    <mergeCell ref="H35:H36"/>
    <mergeCell ref="I35:I36"/>
    <mergeCell ref="J35:J36"/>
    <mergeCell ref="P35:P36"/>
    <mergeCell ref="Q35:Q36"/>
    <mergeCell ref="R35:R36"/>
    <mergeCell ref="S35:S36"/>
    <mergeCell ref="T35:T36"/>
    <mergeCell ref="A37:A38"/>
    <mergeCell ref="B37:B38"/>
    <mergeCell ref="H37:H38"/>
    <mergeCell ref="I37:I38"/>
    <mergeCell ref="J37:J38"/>
    <mergeCell ref="P37:P38"/>
    <mergeCell ref="Q37:Q38"/>
    <mergeCell ref="R37:R38"/>
    <mergeCell ref="S37:S38"/>
    <mergeCell ref="T37:T38"/>
    <mergeCell ref="A39:A40"/>
    <mergeCell ref="B39:B40"/>
    <mergeCell ref="H39:H40"/>
    <mergeCell ref="I39:I40"/>
    <mergeCell ref="J39:J40"/>
    <mergeCell ref="P39:P40"/>
    <mergeCell ref="Q39:Q40"/>
    <mergeCell ref="R39:R40"/>
    <mergeCell ref="S39:S40"/>
    <mergeCell ref="T39:T40"/>
    <mergeCell ref="A41:A42"/>
    <mergeCell ref="B41:B42"/>
    <mergeCell ref="H41:H42"/>
    <mergeCell ref="I41:I42"/>
    <mergeCell ref="J41:J42"/>
    <mergeCell ref="P41:P42"/>
    <mergeCell ref="Q41:Q42"/>
    <mergeCell ref="R41:R42"/>
    <mergeCell ref="S41:S42"/>
    <mergeCell ref="T41:T42"/>
    <mergeCell ref="A43:A44"/>
    <mergeCell ref="B43:B44"/>
    <mergeCell ref="H43:H44"/>
    <mergeCell ref="I43:I44"/>
    <mergeCell ref="J43:J44"/>
    <mergeCell ref="P43:P44"/>
    <mergeCell ref="Q43:Q44"/>
    <mergeCell ref="R43:R44"/>
    <mergeCell ref="S43:S44"/>
    <mergeCell ref="T43:T44"/>
    <mergeCell ref="A45:A46"/>
    <mergeCell ref="B45:B46"/>
    <mergeCell ref="H45:H46"/>
    <mergeCell ref="I45:I46"/>
    <mergeCell ref="J45:J46"/>
    <mergeCell ref="P45:P46"/>
    <mergeCell ref="Q45:Q46"/>
    <mergeCell ref="R45:R46"/>
    <mergeCell ref="S45:S46"/>
    <mergeCell ref="T45:T46"/>
    <mergeCell ref="A47:A48"/>
    <mergeCell ref="B47:B48"/>
    <mergeCell ref="H47:H48"/>
    <mergeCell ref="I47:I48"/>
    <mergeCell ref="J47:J48"/>
    <mergeCell ref="P47:P48"/>
    <mergeCell ref="Q47:Q48"/>
    <mergeCell ref="R47:R48"/>
    <mergeCell ref="S47:S48"/>
    <mergeCell ref="T47:T48"/>
    <mergeCell ref="A49:A50"/>
    <mergeCell ref="B49:B50"/>
    <mergeCell ref="H49:H50"/>
    <mergeCell ref="I49:I50"/>
    <mergeCell ref="J49:J50"/>
    <mergeCell ref="P49:P50"/>
    <mergeCell ref="Q49:Q50"/>
    <mergeCell ref="R49:R50"/>
    <mergeCell ref="S49:S50"/>
    <mergeCell ref="T49:T50"/>
    <mergeCell ref="A51:A52"/>
    <mergeCell ref="B51:B52"/>
    <mergeCell ref="H51:H52"/>
    <mergeCell ref="I51:I52"/>
    <mergeCell ref="J51:J52"/>
    <mergeCell ref="P51:P52"/>
    <mergeCell ref="Q51:Q52"/>
    <mergeCell ref="R51:R52"/>
    <mergeCell ref="S51:S52"/>
    <mergeCell ref="T51:T52"/>
    <mergeCell ref="A53:A54"/>
    <mergeCell ref="B53:B54"/>
    <mergeCell ref="H53:H54"/>
    <mergeCell ref="I53:I54"/>
    <mergeCell ref="J53:J54"/>
    <mergeCell ref="P53:P54"/>
    <mergeCell ref="R53:R54"/>
    <mergeCell ref="S53:S54"/>
    <mergeCell ref="T53:T54"/>
    <mergeCell ref="A57:A58"/>
    <mergeCell ref="B57:B58"/>
    <mergeCell ref="H57:H58"/>
    <mergeCell ref="I57:I58"/>
    <mergeCell ref="J57:J58"/>
    <mergeCell ref="P57:P58"/>
    <mergeCell ref="A59:A60"/>
    <mergeCell ref="B59:B60"/>
    <mergeCell ref="H59:H60"/>
    <mergeCell ref="I59:I60"/>
    <mergeCell ref="J59:J60"/>
    <mergeCell ref="P59:P60"/>
    <mergeCell ref="R59:R60"/>
    <mergeCell ref="S59:S60"/>
    <mergeCell ref="T59:T60"/>
    <mergeCell ref="B55:B56"/>
    <mergeCell ref="Q59:Q60"/>
    <mergeCell ref="A55:A56"/>
    <mergeCell ref="Q57:Q58"/>
    <mergeCell ref="R57:R58"/>
    <mergeCell ref="S57:S58"/>
    <mergeCell ref="T57:T58"/>
    <mergeCell ref="A26:T26"/>
    <mergeCell ref="H55:H56"/>
    <mergeCell ref="I55:I56"/>
    <mergeCell ref="J55:J56"/>
    <mergeCell ref="P55:P56"/>
    <mergeCell ref="Q55:Q56"/>
    <mergeCell ref="R55:R56"/>
    <mergeCell ref="S55:S56"/>
    <mergeCell ref="T55:T56"/>
    <mergeCell ref="Q53:Q54"/>
  </mergeCells>
  <conditionalFormatting sqref="A4:T25">
    <cfRule type="expression" priority="365" dxfId="0" stopIfTrue="1">
      <formula>MOD(ROW(A22)-ROW($A$4)+$AC$1,$AD$1+$AC$1)&lt;$AD$1</formula>
    </cfRule>
  </conditionalFormatting>
  <conditionalFormatting sqref="A29:T30 A58:T60 A31:K57 O31:T57">
    <cfRule type="expression" priority="372" dxfId="0" stopIfTrue="1">
      <formula>MOD(ROW(A57)-ROW($A$29)+$AC$1,$AD$1+$AC$1)&lt;$AD$1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59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26" max="16" man="1"/>
  </rowBreaks>
  <ignoredErrors>
    <ignoredError sqref="G4:H25 H29:H6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39"/>
  <sheetViews>
    <sheetView showGridLines="0" zoomScale="90" zoomScaleNormal="90" zoomScalePageLayoutView="0" workbookViewId="0" topLeftCell="A1">
      <selection activeCell="J21" sqref="J21"/>
    </sheetView>
  </sheetViews>
  <sheetFormatPr defaultColWidth="9.140625" defaultRowHeight="15"/>
  <cols>
    <col min="1" max="1" width="9.140625" style="7" customWidth="1"/>
    <col min="2" max="2" width="20.8515625" style="7" customWidth="1"/>
    <col min="3" max="3" width="12.8515625" style="2" customWidth="1"/>
    <col min="4" max="8" width="12.8515625" style="7" customWidth="1"/>
    <col min="9" max="9" width="11.57421875" style="93" customWidth="1"/>
    <col min="10" max="10" width="11.57421875" style="7" customWidth="1"/>
    <col min="11" max="11" width="9.7109375" style="18" customWidth="1"/>
    <col min="12" max="17" width="7.140625" style="17" customWidth="1"/>
    <col min="18" max="25" width="7.140625" style="2" customWidth="1"/>
    <col min="26" max="16384" width="9.140625" style="2" customWidth="1"/>
  </cols>
  <sheetData>
    <row r="1" spans="1:27" ht="49.5" customHeight="1" thickBot="1">
      <c r="A1" s="437" t="s">
        <v>80</v>
      </c>
      <c r="B1" s="437"/>
      <c r="C1" s="437"/>
      <c r="D1" s="437"/>
      <c r="E1" s="437"/>
      <c r="F1" s="437"/>
      <c r="G1" s="437"/>
      <c r="H1" s="437"/>
      <c r="I1" s="437"/>
      <c r="J1" s="437"/>
      <c r="K1" s="16"/>
      <c r="Z1" s="2">
        <v>1</v>
      </c>
      <c r="AA1" s="2">
        <v>1</v>
      </c>
    </row>
    <row r="2" spans="1:17" s="83" customFormat="1" ht="30" customHeight="1" thickBot="1" thickTop="1">
      <c r="A2" s="87" t="s">
        <v>45</v>
      </c>
      <c r="B2" s="88" t="s">
        <v>59</v>
      </c>
      <c r="C2" s="89" t="s">
        <v>37</v>
      </c>
      <c r="D2" s="122" t="s">
        <v>43</v>
      </c>
      <c r="E2" s="89" t="s">
        <v>46</v>
      </c>
      <c r="F2" s="122" t="s">
        <v>47</v>
      </c>
      <c r="G2" s="89" t="s">
        <v>48</v>
      </c>
      <c r="H2" s="123" t="s">
        <v>49</v>
      </c>
      <c r="I2" s="90" t="s">
        <v>50</v>
      </c>
      <c r="J2" s="91" t="s">
        <v>33</v>
      </c>
      <c r="K2" s="82"/>
      <c r="L2" s="82"/>
      <c r="M2" s="82"/>
      <c r="N2" s="82"/>
      <c r="O2" s="82"/>
      <c r="P2" s="82"/>
      <c r="Q2" s="82"/>
    </row>
    <row r="3" spans="1:17" s="8" customFormat="1" ht="30" customHeight="1">
      <c r="A3" s="243" t="s">
        <v>16</v>
      </c>
      <c r="B3" s="244" t="s">
        <v>64</v>
      </c>
      <c r="C3" s="245">
        <v>44.88</v>
      </c>
      <c r="D3" s="245">
        <v>54.2</v>
      </c>
      <c r="E3" s="245">
        <v>57.63</v>
      </c>
      <c r="F3" s="245">
        <v>58.92</v>
      </c>
      <c r="G3" s="245">
        <v>69.5</v>
      </c>
      <c r="H3" s="137">
        <f aca="true" t="shared" si="0" ref="H3:H15">IF(G3="","",SUM(C3:G3))</f>
        <v>285.13</v>
      </c>
      <c r="I3" s="92">
        <f aca="true" t="shared" si="1" ref="I3:I16">IF(H3="","",RANK(H3,$H$3:$H$16,1))</f>
        <v>1</v>
      </c>
      <c r="J3" s="86">
        <f>IF(I3="","",VLOOKUP(I3,'Bodové hodnocení'!$A$1:$B$36,2,FALSE))</f>
        <v>16</v>
      </c>
      <c r="K3" s="19"/>
      <c r="L3" s="19"/>
      <c r="M3" s="19"/>
      <c r="N3" s="19"/>
      <c r="O3" s="19"/>
      <c r="P3" s="19"/>
      <c r="Q3" s="19"/>
    </row>
    <row r="4" spans="1:17" s="8" customFormat="1" ht="30" customHeight="1">
      <c r="A4" s="243" t="s">
        <v>27</v>
      </c>
      <c r="B4" s="246" t="s">
        <v>94</v>
      </c>
      <c r="C4" s="247">
        <v>54.68</v>
      </c>
      <c r="D4" s="247">
        <v>55.43</v>
      </c>
      <c r="E4" s="247">
        <v>57.85</v>
      </c>
      <c r="F4" s="247">
        <v>71.69</v>
      </c>
      <c r="G4" s="247">
        <v>73.63</v>
      </c>
      <c r="H4" s="137">
        <f t="shared" si="0"/>
        <v>313.28</v>
      </c>
      <c r="I4" s="92">
        <f t="shared" si="1"/>
        <v>2</v>
      </c>
      <c r="J4" s="86">
        <f>IF(I4="","",VLOOKUP(I4,'Bodové hodnocení'!$A$1:$B$36,2,FALSE))</f>
        <v>15</v>
      </c>
      <c r="K4" s="19"/>
      <c r="L4" s="19"/>
      <c r="M4" s="19"/>
      <c r="N4" s="19"/>
      <c r="O4" s="19"/>
      <c r="P4" s="19"/>
      <c r="Q4" s="19"/>
    </row>
    <row r="5" spans="1:17" s="8" customFormat="1" ht="30" customHeight="1">
      <c r="A5" s="248" t="s">
        <v>22</v>
      </c>
      <c r="B5" s="246" t="s">
        <v>6</v>
      </c>
      <c r="C5" s="247">
        <v>51.6</v>
      </c>
      <c r="D5" s="247">
        <v>65.72</v>
      </c>
      <c r="E5" s="247">
        <v>70.98</v>
      </c>
      <c r="F5" s="247">
        <v>74.18</v>
      </c>
      <c r="G5" s="247">
        <v>76.74</v>
      </c>
      <c r="H5" s="137">
        <f t="shared" si="0"/>
        <v>339.22</v>
      </c>
      <c r="I5" s="92">
        <f t="shared" si="1"/>
        <v>3</v>
      </c>
      <c r="J5" s="86">
        <f>IF(I5="","",VLOOKUP(I5,'Bodové hodnocení'!$A$1:$B$36,2,FALSE))</f>
        <v>14</v>
      </c>
      <c r="K5" s="19"/>
      <c r="L5" s="19"/>
      <c r="M5" s="19"/>
      <c r="N5" s="19"/>
      <c r="O5" s="19"/>
      <c r="P5" s="19"/>
      <c r="Q5" s="19"/>
    </row>
    <row r="6" spans="1:17" s="8" customFormat="1" ht="30" customHeight="1">
      <c r="A6" s="243" t="s">
        <v>19</v>
      </c>
      <c r="B6" s="246" t="s">
        <v>12</v>
      </c>
      <c r="C6" s="247">
        <v>65.42</v>
      </c>
      <c r="D6" s="247">
        <v>64.99</v>
      </c>
      <c r="E6" s="247">
        <v>70.64</v>
      </c>
      <c r="F6" s="247">
        <v>70.86</v>
      </c>
      <c r="G6" s="247">
        <v>78.92</v>
      </c>
      <c r="H6" s="137">
        <f t="shared" si="0"/>
        <v>350.83000000000004</v>
      </c>
      <c r="I6" s="92">
        <f t="shared" si="1"/>
        <v>4</v>
      </c>
      <c r="J6" s="86">
        <f>IF(I6="","",VLOOKUP(I6,'Bodové hodnocení'!$A$1:$B$36,2,FALSE))</f>
        <v>13</v>
      </c>
      <c r="K6" s="19"/>
      <c r="L6" s="19"/>
      <c r="M6" s="19"/>
      <c r="N6" s="19"/>
      <c r="O6" s="19"/>
      <c r="P6" s="19"/>
      <c r="Q6" s="19"/>
    </row>
    <row r="7" spans="1:17" s="8" customFormat="1" ht="30" customHeight="1">
      <c r="A7" s="248" t="s">
        <v>44</v>
      </c>
      <c r="B7" s="246" t="s">
        <v>14</v>
      </c>
      <c r="C7" s="247">
        <v>61.86</v>
      </c>
      <c r="D7" s="247">
        <v>67.62</v>
      </c>
      <c r="E7" s="247">
        <v>72.2</v>
      </c>
      <c r="F7" s="247">
        <v>75.76</v>
      </c>
      <c r="G7" s="247">
        <v>87.05</v>
      </c>
      <c r="H7" s="137">
        <f t="shared" si="0"/>
        <v>364.49</v>
      </c>
      <c r="I7" s="92">
        <f t="shared" si="1"/>
        <v>5</v>
      </c>
      <c r="J7" s="86">
        <f>IF(I7="","",VLOOKUP(I7,'Bodové hodnocení'!$A$1:$B$36,2,FALSE))</f>
        <v>12</v>
      </c>
      <c r="K7" s="19"/>
      <c r="L7" s="19"/>
      <c r="M7" s="19"/>
      <c r="N7" s="19"/>
      <c r="O7" s="19"/>
      <c r="P7" s="19"/>
      <c r="Q7" s="19"/>
    </row>
    <row r="8" spans="1:17" s="8" customFormat="1" ht="30" customHeight="1">
      <c r="A8" s="243" t="s">
        <v>26</v>
      </c>
      <c r="B8" s="246" t="s">
        <v>75</v>
      </c>
      <c r="C8" s="247">
        <v>64.97</v>
      </c>
      <c r="D8" s="247">
        <v>67.08</v>
      </c>
      <c r="E8" s="247">
        <v>75.86</v>
      </c>
      <c r="F8" s="247">
        <v>75.95</v>
      </c>
      <c r="G8" s="247">
        <v>80.78</v>
      </c>
      <c r="H8" s="137">
        <f t="shared" si="0"/>
        <v>364.64</v>
      </c>
      <c r="I8" s="92">
        <f t="shared" si="1"/>
        <v>6</v>
      </c>
      <c r="J8" s="86">
        <f>IF(I8="","",VLOOKUP(I8,'Bodové hodnocení'!$A$1:$B$36,2,FALSE))</f>
        <v>11</v>
      </c>
      <c r="K8" s="19"/>
      <c r="L8" s="19"/>
      <c r="M8" s="19"/>
      <c r="N8" s="19"/>
      <c r="O8" s="19"/>
      <c r="P8" s="19"/>
      <c r="Q8" s="19"/>
    </row>
    <row r="9" spans="1:17" s="8" customFormat="1" ht="30" customHeight="1">
      <c r="A9" s="248" t="s">
        <v>18</v>
      </c>
      <c r="B9" s="246" t="s">
        <v>65</v>
      </c>
      <c r="C9" s="247">
        <v>62.49</v>
      </c>
      <c r="D9" s="247">
        <v>67.45</v>
      </c>
      <c r="E9" s="247">
        <v>76.46</v>
      </c>
      <c r="F9" s="247">
        <v>80.27</v>
      </c>
      <c r="G9" s="247">
        <v>81.9</v>
      </c>
      <c r="H9" s="137">
        <f t="shared" si="0"/>
        <v>368.56999999999994</v>
      </c>
      <c r="I9" s="92">
        <f t="shared" si="1"/>
        <v>7</v>
      </c>
      <c r="J9" s="86">
        <f>IF(I9="","",VLOOKUP(I9,'Bodové hodnocení'!$A$1:$B$36,2,FALSE))</f>
        <v>10</v>
      </c>
      <c r="K9" s="19"/>
      <c r="L9" s="19"/>
      <c r="M9" s="19"/>
      <c r="N9" s="19"/>
      <c r="O9" s="19"/>
      <c r="P9" s="19"/>
      <c r="Q9" s="19"/>
    </row>
    <row r="10" spans="1:17" s="8" customFormat="1" ht="30" customHeight="1">
      <c r="A10" s="243" t="s">
        <v>25</v>
      </c>
      <c r="B10" s="246" t="s">
        <v>10</v>
      </c>
      <c r="C10" s="247">
        <v>62.96</v>
      </c>
      <c r="D10" s="247">
        <v>65.35</v>
      </c>
      <c r="E10" s="247">
        <v>71.3</v>
      </c>
      <c r="F10" s="247">
        <v>78.69</v>
      </c>
      <c r="G10" s="247">
        <v>93.97</v>
      </c>
      <c r="H10" s="137">
        <f t="shared" si="0"/>
        <v>372.27</v>
      </c>
      <c r="I10" s="92">
        <f t="shared" si="1"/>
        <v>8</v>
      </c>
      <c r="J10" s="86">
        <f>IF(I10="","",VLOOKUP(I10,'Bodové hodnocení'!$A$1:$B$36,2,FALSE))</f>
        <v>9</v>
      </c>
      <c r="K10" s="19"/>
      <c r="L10" s="19"/>
      <c r="M10" s="19"/>
      <c r="N10" s="19"/>
      <c r="O10" s="19"/>
      <c r="P10" s="19"/>
      <c r="Q10" s="19"/>
    </row>
    <row r="11" spans="1:17" s="8" customFormat="1" ht="30" customHeight="1">
      <c r="A11" s="248" t="s">
        <v>29</v>
      </c>
      <c r="B11" s="246" t="s">
        <v>17</v>
      </c>
      <c r="C11" s="247">
        <v>61.21</v>
      </c>
      <c r="D11" s="247">
        <v>70.44</v>
      </c>
      <c r="E11" s="247">
        <v>73.98</v>
      </c>
      <c r="F11" s="247">
        <v>77.96</v>
      </c>
      <c r="G11" s="247">
        <v>92.44</v>
      </c>
      <c r="H11" s="137">
        <f t="shared" si="0"/>
        <v>376.03</v>
      </c>
      <c r="I11" s="92">
        <f t="shared" si="1"/>
        <v>9</v>
      </c>
      <c r="J11" s="86">
        <f>IF(I11="","",VLOOKUP(I11,'Bodové hodnocení'!$A$1:$B$36,2,FALSE))</f>
        <v>8</v>
      </c>
      <c r="K11" s="19"/>
      <c r="L11" s="19"/>
      <c r="M11" s="19"/>
      <c r="N11" s="19"/>
      <c r="O11" s="19"/>
      <c r="P11" s="19"/>
      <c r="Q11" s="19"/>
    </row>
    <row r="12" spans="1:17" s="8" customFormat="1" ht="30" customHeight="1">
      <c r="A12" s="243" t="s">
        <v>23</v>
      </c>
      <c r="B12" s="246" t="s">
        <v>73</v>
      </c>
      <c r="C12" s="247">
        <v>62.05</v>
      </c>
      <c r="D12" s="247">
        <v>70.96000000000001</v>
      </c>
      <c r="E12" s="247">
        <v>77.04</v>
      </c>
      <c r="F12" s="247">
        <v>81.02</v>
      </c>
      <c r="G12" s="247">
        <v>90.52</v>
      </c>
      <c r="H12" s="137">
        <f t="shared" si="0"/>
        <v>381.59</v>
      </c>
      <c r="I12" s="92">
        <f t="shared" si="1"/>
        <v>10</v>
      </c>
      <c r="J12" s="86">
        <f>IF(I12="","",VLOOKUP(I12,'Bodové hodnocení'!$A$1:$B$36,2,FALSE))</f>
        <v>7</v>
      </c>
      <c r="K12" s="19"/>
      <c r="L12" s="19"/>
      <c r="M12" s="19"/>
      <c r="N12" s="19"/>
      <c r="O12" s="19"/>
      <c r="P12" s="19"/>
      <c r="Q12" s="19"/>
    </row>
    <row r="13" spans="1:17" s="8" customFormat="1" ht="30" customHeight="1">
      <c r="A13" s="248" t="s">
        <v>28</v>
      </c>
      <c r="B13" s="246" t="s">
        <v>95</v>
      </c>
      <c r="C13" s="247">
        <v>64.85</v>
      </c>
      <c r="D13" s="247">
        <v>67.05</v>
      </c>
      <c r="E13" s="247">
        <v>72.33</v>
      </c>
      <c r="F13" s="247">
        <v>89.36</v>
      </c>
      <c r="G13" s="247">
        <v>91.81</v>
      </c>
      <c r="H13" s="137">
        <f t="shared" si="0"/>
        <v>385.4</v>
      </c>
      <c r="I13" s="92">
        <f t="shared" si="1"/>
        <v>11</v>
      </c>
      <c r="J13" s="86">
        <f>IF(I13="","",VLOOKUP(I13,'Bodové hodnocení'!$A$1:$B$36,2,FALSE))</f>
        <v>6</v>
      </c>
      <c r="K13" s="19"/>
      <c r="L13" s="19"/>
      <c r="M13" s="19"/>
      <c r="N13" s="19"/>
      <c r="O13" s="19"/>
      <c r="P13" s="19"/>
      <c r="Q13" s="19"/>
    </row>
    <row r="14" spans="1:17" s="8" customFormat="1" ht="30" customHeight="1">
      <c r="A14" s="248" t="s">
        <v>53</v>
      </c>
      <c r="B14" s="246" t="s">
        <v>5</v>
      </c>
      <c r="C14" s="247">
        <v>69.86</v>
      </c>
      <c r="D14" s="247">
        <v>82.33</v>
      </c>
      <c r="E14" s="247">
        <v>83.44</v>
      </c>
      <c r="F14" s="247">
        <v>89.39</v>
      </c>
      <c r="G14" s="247">
        <v>89.87</v>
      </c>
      <c r="H14" s="137">
        <f t="shared" si="0"/>
        <v>414.89</v>
      </c>
      <c r="I14" s="92">
        <f t="shared" si="1"/>
        <v>12</v>
      </c>
      <c r="J14" s="86">
        <f>IF(I14="","",VLOOKUP(I14,'Bodové hodnocení'!$A$1:$B$36,2,FALSE))</f>
        <v>5</v>
      </c>
      <c r="K14" s="19"/>
      <c r="L14" s="19"/>
      <c r="M14" s="19"/>
      <c r="N14" s="19"/>
      <c r="O14" s="19"/>
      <c r="P14" s="19"/>
      <c r="Q14" s="19"/>
    </row>
    <row r="15" spans="1:17" s="8" customFormat="1" ht="30" customHeight="1">
      <c r="A15" s="243" t="s">
        <v>21</v>
      </c>
      <c r="B15" s="246" t="s">
        <v>4</v>
      </c>
      <c r="C15" s="247">
        <v>71.07</v>
      </c>
      <c r="D15" s="247">
        <v>76.06</v>
      </c>
      <c r="E15" s="247">
        <v>82.65</v>
      </c>
      <c r="F15" s="247">
        <v>85.73</v>
      </c>
      <c r="G15" s="247">
        <v>99.86</v>
      </c>
      <c r="H15" s="254">
        <f t="shared" si="0"/>
        <v>415.37</v>
      </c>
      <c r="I15" s="92">
        <f t="shared" si="1"/>
        <v>13</v>
      </c>
      <c r="J15" s="86">
        <f>IF(I15="","",VLOOKUP(I15,'Bodové hodnocení'!$A$1:$B$36,2,FALSE))</f>
        <v>4</v>
      </c>
      <c r="K15" s="19"/>
      <c r="L15" s="19"/>
      <c r="M15" s="19"/>
      <c r="N15" s="19"/>
      <c r="O15" s="19"/>
      <c r="P15" s="19"/>
      <c r="Q15" s="19"/>
    </row>
    <row r="16" spans="1:17" s="8" customFormat="1" ht="30" customHeight="1" thickBot="1">
      <c r="A16" s="255" t="s">
        <v>30</v>
      </c>
      <c r="B16" s="256" t="s">
        <v>71</v>
      </c>
      <c r="C16" s="257">
        <v>81.94</v>
      </c>
      <c r="D16" s="257">
        <v>80.67</v>
      </c>
      <c r="E16" s="257">
        <v>999</v>
      </c>
      <c r="F16" s="257">
        <v>999</v>
      </c>
      <c r="G16" s="257">
        <v>999</v>
      </c>
      <c r="H16" s="258">
        <f>IF(G16="","",SUM(C16:G16))</f>
        <v>3159.61</v>
      </c>
      <c r="I16" s="259">
        <f t="shared" si="1"/>
        <v>14</v>
      </c>
      <c r="J16" s="260">
        <f>IF(I16="","",VLOOKUP(I16,'Bodové hodnocení'!$A$1:$B$36,2,FALSE))</f>
        <v>3</v>
      </c>
      <c r="K16" s="19"/>
      <c r="L16" s="19"/>
      <c r="M16" s="19"/>
      <c r="N16" s="19"/>
      <c r="O16" s="19"/>
      <c r="P16" s="19"/>
      <c r="Q16" s="19"/>
    </row>
    <row r="17" spans="1:17" s="8" customFormat="1" ht="30" customHeight="1" hidden="1" thickBot="1" thickTop="1">
      <c r="A17" s="115"/>
      <c r="B17" s="116"/>
      <c r="C17" s="117"/>
      <c r="D17" s="117"/>
      <c r="E17" s="117"/>
      <c r="F17" s="118"/>
      <c r="G17" s="118"/>
      <c r="H17" s="119"/>
      <c r="I17" s="120"/>
      <c r="J17" s="121"/>
      <c r="K17" s="19"/>
      <c r="L17" s="19"/>
      <c r="M17" s="19"/>
      <c r="N17" s="19"/>
      <c r="O17" s="19"/>
      <c r="P17" s="19"/>
      <c r="Q17" s="19"/>
    </row>
    <row r="18" spans="1:17" s="85" customFormat="1" ht="48" customHeight="1" thickBot="1" thickTop="1">
      <c r="A18" s="437" t="s">
        <v>80</v>
      </c>
      <c r="B18" s="437"/>
      <c r="C18" s="437"/>
      <c r="D18" s="437"/>
      <c r="E18" s="437"/>
      <c r="F18" s="437"/>
      <c r="G18" s="437"/>
      <c r="H18" s="437"/>
      <c r="I18" s="437"/>
      <c r="J18" s="437"/>
      <c r="K18" s="84"/>
      <c r="L18" s="84"/>
      <c r="M18" s="84"/>
      <c r="N18" s="84"/>
      <c r="O18" s="84"/>
      <c r="P18" s="84"/>
      <c r="Q18" s="84"/>
    </row>
    <row r="19" spans="1:17" s="8" customFormat="1" ht="30" customHeight="1" thickBot="1" thickTop="1">
      <c r="A19" s="87" t="s">
        <v>45</v>
      </c>
      <c r="B19" s="88" t="s">
        <v>63</v>
      </c>
      <c r="C19" s="89" t="s">
        <v>37</v>
      </c>
      <c r="D19" s="89" t="s">
        <v>43</v>
      </c>
      <c r="E19" s="89" t="s">
        <v>46</v>
      </c>
      <c r="F19" s="89" t="s">
        <v>47</v>
      </c>
      <c r="G19" s="89" t="s">
        <v>48</v>
      </c>
      <c r="H19" s="89" t="s">
        <v>49</v>
      </c>
      <c r="I19" s="90" t="s">
        <v>50</v>
      </c>
      <c r="J19" s="91" t="s">
        <v>33</v>
      </c>
      <c r="K19" s="19"/>
      <c r="L19" s="19"/>
      <c r="M19" s="19"/>
      <c r="N19" s="19"/>
      <c r="O19" s="19"/>
      <c r="P19" s="19"/>
      <c r="Q19" s="19"/>
    </row>
    <row r="20" spans="1:17" s="8" customFormat="1" ht="30" customHeight="1">
      <c r="A20" s="261" t="s">
        <v>19</v>
      </c>
      <c r="B20" s="244" t="s">
        <v>13</v>
      </c>
      <c r="C20" s="262">
        <v>33.78</v>
      </c>
      <c r="D20" s="262">
        <v>47.52</v>
      </c>
      <c r="E20" s="262">
        <v>46.86</v>
      </c>
      <c r="F20" s="262">
        <v>48.35</v>
      </c>
      <c r="G20" s="262">
        <v>49.19</v>
      </c>
      <c r="H20" s="138">
        <f>IF(G20="","",SUM(C20:G20))</f>
        <v>225.70000000000002</v>
      </c>
      <c r="I20" s="95">
        <f>IF(H20="","",RANK(H20,$H$20:$H$36,1))</f>
        <v>1</v>
      </c>
      <c r="J20" s="86">
        <f>IF(I20="","",VLOOKUP(I20,'Bodové hodnocení'!$A$1:$B$36,2,FALSE))</f>
        <v>16</v>
      </c>
      <c r="K20" s="19"/>
      <c r="L20" s="19"/>
      <c r="M20" s="19"/>
      <c r="N20" s="19"/>
      <c r="O20" s="19"/>
      <c r="P20" s="19"/>
      <c r="Q20" s="19"/>
    </row>
    <row r="21" spans="1:17" s="8" customFormat="1" ht="30" customHeight="1">
      <c r="A21" s="249" t="s">
        <v>23</v>
      </c>
      <c r="B21" s="246" t="s">
        <v>6</v>
      </c>
      <c r="C21" s="245">
        <v>44.43</v>
      </c>
      <c r="D21" s="245">
        <v>45.72</v>
      </c>
      <c r="E21" s="245">
        <v>49.35</v>
      </c>
      <c r="F21" s="245">
        <v>51.21</v>
      </c>
      <c r="G21" s="245">
        <v>60.16</v>
      </c>
      <c r="H21" s="138">
        <f>IF(G21="","",SUM(C21:G21))</f>
        <v>250.87</v>
      </c>
      <c r="I21" s="95">
        <f aca="true" t="shared" si="2" ref="I21:I36">IF(H21="","",RANK(H21,$H$20:$H$38,1))</f>
        <v>2</v>
      </c>
      <c r="J21" s="86">
        <f>IF(I21="","",VLOOKUP(I21,'Bodové hodnocení'!$A$1:$B$36,2,FALSE))</f>
        <v>15</v>
      </c>
      <c r="K21" s="19"/>
      <c r="L21" s="19"/>
      <c r="M21" s="19"/>
      <c r="N21" s="19"/>
      <c r="O21" s="19"/>
      <c r="P21" s="19"/>
      <c r="Q21" s="19"/>
    </row>
    <row r="22" spans="1:17" s="8" customFormat="1" ht="30" customHeight="1">
      <c r="A22" s="249" t="s">
        <v>30</v>
      </c>
      <c r="B22" s="246" t="s">
        <v>7</v>
      </c>
      <c r="C22" s="245">
        <v>46.18</v>
      </c>
      <c r="D22" s="245">
        <v>48.46</v>
      </c>
      <c r="E22" s="245">
        <v>50</v>
      </c>
      <c r="F22" s="245">
        <v>50.55</v>
      </c>
      <c r="G22" s="245">
        <v>56.77</v>
      </c>
      <c r="H22" s="139">
        <f aca="true" t="shared" si="3" ref="H22:H32">IF(G22="","",SUM(C22:G22))</f>
        <v>251.96</v>
      </c>
      <c r="I22" s="95">
        <f t="shared" si="2"/>
        <v>3</v>
      </c>
      <c r="J22" s="94">
        <f>IF(I22="","",VLOOKUP(I22,'Bodové hodnocení'!$A$1:$B$36,2,FALSE))</f>
        <v>14</v>
      </c>
      <c r="K22" s="19"/>
      <c r="L22" s="19"/>
      <c r="M22" s="19"/>
      <c r="N22" s="19"/>
      <c r="O22" s="19"/>
      <c r="P22" s="19"/>
      <c r="Q22" s="19"/>
    </row>
    <row r="23" spans="1:17" s="8" customFormat="1" ht="30" customHeight="1">
      <c r="A23" s="249" t="s">
        <v>16</v>
      </c>
      <c r="B23" s="246" t="s">
        <v>96</v>
      </c>
      <c r="C23" s="245">
        <v>48.1</v>
      </c>
      <c r="D23" s="245">
        <v>48.84</v>
      </c>
      <c r="E23" s="245">
        <v>49.2</v>
      </c>
      <c r="F23" s="245">
        <v>53.39</v>
      </c>
      <c r="G23" s="245">
        <v>53.7</v>
      </c>
      <c r="H23" s="139">
        <f t="shared" si="3"/>
        <v>253.22999999999996</v>
      </c>
      <c r="I23" s="95">
        <f t="shared" si="2"/>
        <v>4</v>
      </c>
      <c r="J23" s="94">
        <f>IF(I23="","",VLOOKUP(I23,'Bodové hodnocení'!$A$1:$B$36,2,FALSE))</f>
        <v>13</v>
      </c>
      <c r="K23" s="19"/>
      <c r="L23" s="19"/>
      <c r="M23" s="19"/>
      <c r="N23" s="19"/>
      <c r="O23" s="19"/>
      <c r="P23" s="19"/>
      <c r="Q23" s="19"/>
    </row>
    <row r="24" spans="1:17" s="8" customFormat="1" ht="30" customHeight="1">
      <c r="A24" s="249" t="s">
        <v>22</v>
      </c>
      <c r="B24" s="246" t="s">
        <v>4</v>
      </c>
      <c r="C24" s="245">
        <v>52.72</v>
      </c>
      <c r="D24" s="245">
        <v>52.43</v>
      </c>
      <c r="E24" s="245">
        <v>53.21</v>
      </c>
      <c r="F24" s="245">
        <v>54.07</v>
      </c>
      <c r="G24" s="245">
        <v>54.4</v>
      </c>
      <c r="H24" s="139">
        <f t="shared" si="3"/>
        <v>266.83</v>
      </c>
      <c r="I24" s="95">
        <f t="shared" si="2"/>
        <v>5</v>
      </c>
      <c r="J24" s="94">
        <f>IF(I24="","",VLOOKUP(I24,'Bodové hodnocení'!$A$1:$B$36,2,FALSE))</f>
        <v>12</v>
      </c>
      <c r="K24" s="19"/>
      <c r="L24" s="19"/>
      <c r="M24" s="19"/>
      <c r="N24" s="19"/>
      <c r="O24" s="19"/>
      <c r="P24" s="19"/>
      <c r="Q24" s="19"/>
    </row>
    <row r="25" spans="1:17" s="8" customFormat="1" ht="30" customHeight="1">
      <c r="A25" s="249" t="s">
        <v>20</v>
      </c>
      <c r="B25" s="246" t="s">
        <v>12</v>
      </c>
      <c r="C25" s="245">
        <v>51.82</v>
      </c>
      <c r="D25" s="245">
        <v>52.87</v>
      </c>
      <c r="E25" s="245">
        <v>53.12</v>
      </c>
      <c r="F25" s="245">
        <v>56.74</v>
      </c>
      <c r="G25" s="245">
        <v>57.49</v>
      </c>
      <c r="H25" s="139">
        <f t="shared" si="3"/>
        <v>272.04</v>
      </c>
      <c r="I25" s="95">
        <f t="shared" si="2"/>
        <v>6</v>
      </c>
      <c r="J25" s="94">
        <f>IF(I25="","",VLOOKUP(I25,'Bodové hodnocení'!$A$1:$B$36,2,FALSE))</f>
        <v>11</v>
      </c>
      <c r="K25" s="19"/>
      <c r="L25" s="19"/>
      <c r="M25" s="19"/>
      <c r="N25" s="19"/>
      <c r="O25" s="19"/>
      <c r="P25" s="19"/>
      <c r="Q25" s="19"/>
    </row>
    <row r="26" spans="1:17" s="8" customFormat="1" ht="30" customHeight="1">
      <c r="A26" s="249" t="s">
        <v>44</v>
      </c>
      <c r="B26" s="246" t="s">
        <v>17</v>
      </c>
      <c r="C26" s="245">
        <v>54.28</v>
      </c>
      <c r="D26" s="245">
        <v>56.19</v>
      </c>
      <c r="E26" s="245">
        <v>57.08</v>
      </c>
      <c r="F26" s="245">
        <v>60.98</v>
      </c>
      <c r="G26" s="245">
        <v>62.19</v>
      </c>
      <c r="H26" s="139">
        <f t="shared" si="3"/>
        <v>290.72</v>
      </c>
      <c r="I26" s="95">
        <f t="shared" si="2"/>
        <v>7</v>
      </c>
      <c r="J26" s="94">
        <f>IF(I26="","",VLOOKUP(I26,'Bodové hodnocení'!$A$1:$B$36,2,FALSE))</f>
        <v>10</v>
      </c>
      <c r="K26" s="19"/>
      <c r="L26" s="19"/>
      <c r="M26" s="19"/>
      <c r="N26" s="19"/>
      <c r="O26" s="19"/>
      <c r="P26" s="19"/>
      <c r="Q26" s="19"/>
    </row>
    <row r="27" spans="1:17" s="8" customFormat="1" ht="30" customHeight="1">
      <c r="A27" s="249" t="s">
        <v>27</v>
      </c>
      <c r="B27" s="246" t="s">
        <v>10</v>
      </c>
      <c r="C27" s="245">
        <v>49.48</v>
      </c>
      <c r="D27" s="245">
        <v>52.42</v>
      </c>
      <c r="E27" s="245">
        <v>58.09</v>
      </c>
      <c r="F27" s="245">
        <v>58.44</v>
      </c>
      <c r="G27" s="245">
        <v>84.32</v>
      </c>
      <c r="H27" s="139">
        <f t="shared" si="3"/>
        <v>302.75</v>
      </c>
      <c r="I27" s="95">
        <f t="shared" si="2"/>
        <v>8</v>
      </c>
      <c r="J27" s="94">
        <f>IF(I27="","",VLOOKUP(I27,'Bodové hodnocení'!$A$1:$B$36,2,FALSE))</f>
        <v>9</v>
      </c>
      <c r="K27" s="19"/>
      <c r="L27" s="19"/>
      <c r="M27" s="19"/>
      <c r="N27" s="19"/>
      <c r="O27" s="19"/>
      <c r="P27" s="19"/>
      <c r="Q27" s="19"/>
    </row>
    <row r="28" spans="1:17" s="8" customFormat="1" ht="30" customHeight="1">
      <c r="A28" s="249" t="s">
        <v>26</v>
      </c>
      <c r="B28" s="246" t="s">
        <v>54</v>
      </c>
      <c r="C28" s="245">
        <v>53.42</v>
      </c>
      <c r="D28" s="245">
        <v>57.36</v>
      </c>
      <c r="E28" s="245">
        <v>62.79</v>
      </c>
      <c r="F28" s="245">
        <v>65.93</v>
      </c>
      <c r="G28" s="245">
        <v>67</v>
      </c>
      <c r="H28" s="139">
        <f t="shared" si="3"/>
        <v>306.5</v>
      </c>
      <c r="I28" s="95">
        <f t="shared" si="2"/>
        <v>9</v>
      </c>
      <c r="J28" s="94">
        <f>IF(I28="","",VLOOKUP(I28,'Bodové hodnocení'!$A$1:$B$36,2,FALSE))</f>
        <v>8</v>
      </c>
      <c r="K28" s="19"/>
      <c r="L28" s="19"/>
      <c r="M28" s="19"/>
      <c r="N28" s="19"/>
      <c r="O28" s="19"/>
      <c r="P28" s="19"/>
      <c r="Q28" s="19"/>
    </row>
    <row r="29" spans="1:17" s="8" customFormat="1" ht="30" customHeight="1">
      <c r="A29" s="249" t="s">
        <v>28</v>
      </c>
      <c r="B29" s="246" t="s">
        <v>97</v>
      </c>
      <c r="C29" s="245">
        <v>46.33</v>
      </c>
      <c r="D29" s="245">
        <v>57.28</v>
      </c>
      <c r="E29" s="245">
        <v>65.49000000000001</v>
      </c>
      <c r="F29" s="245">
        <v>66.41</v>
      </c>
      <c r="G29" s="245">
        <v>76.81</v>
      </c>
      <c r="H29" s="139">
        <f t="shared" si="3"/>
        <v>312.32000000000005</v>
      </c>
      <c r="I29" s="95">
        <f t="shared" si="2"/>
        <v>10</v>
      </c>
      <c r="J29" s="94">
        <f>IF(I29="","",VLOOKUP(I29,'Bodové hodnocení'!$A$1:$B$36,2,FALSE))</f>
        <v>7</v>
      </c>
      <c r="K29" s="19"/>
      <c r="L29" s="19"/>
      <c r="M29" s="19"/>
      <c r="N29" s="19"/>
      <c r="O29" s="19"/>
      <c r="P29" s="19"/>
      <c r="Q29" s="19"/>
    </row>
    <row r="30" spans="1:17" s="8" customFormat="1" ht="30" customHeight="1">
      <c r="A30" s="249" t="s">
        <v>25</v>
      </c>
      <c r="B30" s="246" t="s">
        <v>73</v>
      </c>
      <c r="C30" s="245">
        <v>60.41</v>
      </c>
      <c r="D30" s="245">
        <v>61.4</v>
      </c>
      <c r="E30" s="245">
        <v>63.13</v>
      </c>
      <c r="F30" s="245">
        <v>67.37</v>
      </c>
      <c r="G30" s="245">
        <v>68.36</v>
      </c>
      <c r="H30" s="139">
        <f t="shared" si="3"/>
        <v>320.67</v>
      </c>
      <c r="I30" s="95">
        <f t="shared" si="2"/>
        <v>11</v>
      </c>
      <c r="J30" s="94">
        <f>IF(I30="","",VLOOKUP(I30,'Bodové hodnocení'!$A$1:$B$36,2,FALSE))</f>
        <v>6</v>
      </c>
      <c r="K30" s="19"/>
      <c r="L30" s="19"/>
      <c r="M30" s="19"/>
      <c r="N30" s="19"/>
      <c r="O30" s="19"/>
      <c r="P30" s="19"/>
      <c r="Q30" s="19"/>
    </row>
    <row r="31" spans="1:17" s="8" customFormat="1" ht="30" customHeight="1">
      <c r="A31" s="249" t="s">
        <v>60</v>
      </c>
      <c r="B31" s="246" t="s">
        <v>14</v>
      </c>
      <c r="C31" s="245">
        <v>53.45</v>
      </c>
      <c r="D31" s="245">
        <v>55.21</v>
      </c>
      <c r="E31" s="245">
        <v>60.97</v>
      </c>
      <c r="F31" s="245">
        <v>71.79</v>
      </c>
      <c r="G31" s="245">
        <v>91.49</v>
      </c>
      <c r="H31" s="139">
        <f t="shared" si="3"/>
        <v>332.91</v>
      </c>
      <c r="I31" s="95">
        <f t="shared" si="2"/>
        <v>12</v>
      </c>
      <c r="J31" s="94">
        <f>IF(I31="","",VLOOKUP(I31,'Bodové hodnocení'!$A$1:$B$36,2,FALSE))</f>
        <v>5</v>
      </c>
      <c r="K31" s="19"/>
      <c r="L31" s="19"/>
      <c r="M31" s="19"/>
      <c r="N31" s="19"/>
      <c r="O31" s="19"/>
      <c r="P31" s="19"/>
      <c r="Q31" s="19"/>
    </row>
    <row r="32" spans="1:17" s="8" customFormat="1" ht="30" customHeight="1">
      <c r="A32" s="249" t="s">
        <v>61</v>
      </c>
      <c r="B32" s="246" t="s">
        <v>5</v>
      </c>
      <c r="C32" s="245">
        <v>61.12</v>
      </c>
      <c r="D32" s="245">
        <v>61.36</v>
      </c>
      <c r="E32" s="245">
        <v>65.86</v>
      </c>
      <c r="F32" s="245">
        <v>73.09</v>
      </c>
      <c r="G32" s="245">
        <v>76.5</v>
      </c>
      <c r="H32" s="139">
        <f t="shared" si="3"/>
        <v>337.92999999999995</v>
      </c>
      <c r="I32" s="95">
        <f t="shared" si="2"/>
        <v>13</v>
      </c>
      <c r="J32" s="94">
        <f>IF(I32="","",VLOOKUP(I32,'Bodové hodnocení'!$A$1:$B$36,2,FALSE))</f>
        <v>4</v>
      </c>
      <c r="K32" s="19"/>
      <c r="L32" s="19"/>
      <c r="M32" s="19"/>
      <c r="N32" s="19"/>
      <c r="O32" s="19"/>
      <c r="P32" s="19"/>
      <c r="Q32" s="19"/>
    </row>
    <row r="33" spans="1:17" s="8" customFormat="1" ht="30" customHeight="1">
      <c r="A33" s="249" t="s">
        <v>29</v>
      </c>
      <c r="B33" s="246" t="s">
        <v>97</v>
      </c>
      <c r="C33" s="245">
        <v>64.15</v>
      </c>
      <c r="D33" s="245">
        <v>68.79</v>
      </c>
      <c r="E33" s="245">
        <v>69.63</v>
      </c>
      <c r="F33" s="245">
        <v>72.2</v>
      </c>
      <c r="G33" s="245">
        <v>82.97</v>
      </c>
      <c r="H33" s="139">
        <f>IF(G33="","",SUM(C33:G33))</f>
        <v>357.74</v>
      </c>
      <c r="I33" s="95">
        <f t="shared" si="2"/>
        <v>14</v>
      </c>
      <c r="J33" s="94">
        <f>IF(I33="","",VLOOKUP(I33,'Bodové hodnocení'!$A$1:$B$36,2,FALSE))</f>
        <v>3</v>
      </c>
      <c r="K33" s="19"/>
      <c r="L33" s="19"/>
      <c r="M33" s="19"/>
      <c r="N33" s="19"/>
      <c r="O33" s="19"/>
      <c r="P33" s="19"/>
      <c r="Q33" s="19"/>
    </row>
    <row r="34" spans="1:17" s="8" customFormat="1" ht="30" customHeight="1">
      <c r="A34" s="249" t="s">
        <v>18</v>
      </c>
      <c r="B34" s="246" t="s">
        <v>99</v>
      </c>
      <c r="C34" s="245">
        <v>60.12</v>
      </c>
      <c r="D34" s="245">
        <v>60.63</v>
      </c>
      <c r="E34" s="245">
        <v>65.65</v>
      </c>
      <c r="F34" s="245">
        <v>78.54</v>
      </c>
      <c r="G34" s="245">
        <v>95.21</v>
      </c>
      <c r="H34" s="139">
        <f>IF(G34="","",SUM(C34:G34))</f>
        <v>360.15</v>
      </c>
      <c r="I34" s="95">
        <f t="shared" si="2"/>
        <v>15</v>
      </c>
      <c r="J34" s="94">
        <f>IF(I34="","",VLOOKUP(I34,'Bodové hodnocení'!$A$1:$B$36,2,FALSE))</f>
        <v>2</v>
      </c>
      <c r="K34" s="19"/>
      <c r="L34" s="19"/>
      <c r="M34" s="19"/>
      <c r="N34" s="19"/>
      <c r="O34" s="19"/>
      <c r="P34" s="19"/>
      <c r="Q34" s="19"/>
    </row>
    <row r="35" spans="1:17" s="8" customFormat="1" ht="30" customHeight="1">
      <c r="A35" s="249" t="s">
        <v>53</v>
      </c>
      <c r="B35" s="246" t="s">
        <v>71</v>
      </c>
      <c r="C35" s="245">
        <v>55.56</v>
      </c>
      <c r="D35" s="245">
        <v>68.65</v>
      </c>
      <c r="E35" s="245">
        <v>72.25999999999999</v>
      </c>
      <c r="F35" s="245">
        <v>78.61</v>
      </c>
      <c r="G35" s="245">
        <v>92.33</v>
      </c>
      <c r="H35" s="139">
        <f>IF(G35="","",SUM(C35:G35))</f>
        <v>367.40999999999997</v>
      </c>
      <c r="I35" s="95">
        <f t="shared" si="2"/>
        <v>16</v>
      </c>
      <c r="J35" s="94">
        <f>IF(I35="","",VLOOKUP(I35,'Bodové hodnocení'!$A$1:$B$36,2,FALSE))</f>
        <v>1</v>
      </c>
      <c r="K35" s="19"/>
      <c r="L35" s="19"/>
      <c r="M35" s="19"/>
      <c r="N35" s="19"/>
      <c r="O35" s="19"/>
      <c r="P35" s="19"/>
      <c r="Q35" s="19"/>
    </row>
    <row r="36" spans="1:17" s="8" customFormat="1" ht="30" customHeight="1" thickBot="1">
      <c r="A36" s="250" t="s">
        <v>21</v>
      </c>
      <c r="B36" s="251" t="s">
        <v>8</v>
      </c>
      <c r="C36" s="252">
        <v>73.23</v>
      </c>
      <c r="D36" s="253">
        <v>66.08</v>
      </c>
      <c r="E36" s="253">
        <v>68.01</v>
      </c>
      <c r="F36" s="253">
        <v>87.13</v>
      </c>
      <c r="G36" s="253">
        <v>87.13</v>
      </c>
      <c r="H36" s="139">
        <f>IF(G36="","",SUM(C36:G36))</f>
        <v>381.58</v>
      </c>
      <c r="I36" s="95">
        <f t="shared" si="2"/>
        <v>17</v>
      </c>
      <c r="J36" s="94">
        <f>IF(I36="","",VLOOKUP(I36,'Bodové hodnocení'!$A$1:$B$36,2,FALSE))</f>
        <v>1</v>
      </c>
      <c r="K36" s="19"/>
      <c r="L36" s="19"/>
      <c r="M36" s="19"/>
      <c r="N36" s="19"/>
      <c r="O36" s="19"/>
      <c r="P36" s="19"/>
      <c r="Q36" s="19"/>
    </row>
    <row r="37" spans="1:17" s="8" customFormat="1" ht="30" customHeight="1" thickTop="1">
      <c r="A37" s="140"/>
      <c r="B37" s="141"/>
      <c r="C37" s="142"/>
      <c r="D37" s="142"/>
      <c r="E37" s="142"/>
      <c r="F37" s="142"/>
      <c r="G37" s="142"/>
      <c r="H37" s="143"/>
      <c r="I37" s="144"/>
      <c r="J37" s="145"/>
      <c r="K37" s="19"/>
      <c r="L37" s="19"/>
      <c r="M37" s="19"/>
      <c r="N37" s="19"/>
      <c r="O37" s="19"/>
      <c r="P37" s="19"/>
      <c r="Q37" s="19"/>
    </row>
    <row r="38" spans="1:17" s="8" customFormat="1" ht="30" customHeight="1">
      <c r="A38" s="115"/>
      <c r="B38" s="116"/>
      <c r="C38" s="118"/>
      <c r="D38" s="118"/>
      <c r="E38" s="118"/>
      <c r="F38" s="118"/>
      <c r="G38" s="118"/>
      <c r="H38" s="146"/>
      <c r="I38" s="120"/>
      <c r="J38" s="121"/>
      <c r="K38" s="19"/>
      <c r="L38" s="19"/>
      <c r="M38" s="19"/>
      <c r="N38" s="19"/>
      <c r="O38" s="19"/>
      <c r="P38" s="19"/>
      <c r="Q38" s="19"/>
    </row>
    <row r="39" spans="1:17" s="8" customFormat="1" ht="30" customHeight="1">
      <c r="A39" s="115"/>
      <c r="B39" s="116"/>
      <c r="C39" s="118"/>
      <c r="D39" s="118"/>
      <c r="E39" s="118"/>
      <c r="F39" s="118"/>
      <c r="G39" s="118"/>
      <c r="H39" s="146"/>
      <c r="I39" s="120"/>
      <c r="J39" s="121"/>
      <c r="K39" s="19"/>
      <c r="L39" s="19"/>
      <c r="M39" s="19"/>
      <c r="N39" s="19"/>
      <c r="O39" s="19"/>
      <c r="P39" s="19"/>
      <c r="Q39" s="19"/>
    </row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</sheetData>
  <sheetProtection selectLockedCells="1" selectUnlockedCells="1"/>
  <mergeCells count="2">
    <mergeCell ref="A1:J1"/>
    <mergeCell ref="A18:J18"/>
  </mergeCells>
  <conditionalFormatting sqref="H20:J36">
    <cfRule type="expression" priority="359" dxfId="0">
      <formula>MOD(ROW(H38)-ROW($A$21)+$Z$1,$AA$1+$Z$1)&lt;$AA$1</formula>
    </cfRule>
  </conditionalFormatting>
  <conditionalFormatting sqref="A3:J16">
    <cfRule type="expression" priority="361" dxfId="0" stopIfTrue="1">
      <formula>MOD(ROW(A16)-ROW($A$4)+$Z$1,$AA$1+$Z$1)&lt;$AA$1</formula>
    </cfRule>
  </conditionalFormatting>
  <conditionalFormatting sqref="A20:G36">
    <cfRule type="expression" priority="1" dxfId="0">
      <formula>MOD(ROW(A39)-ROW($A$4)+$Z$1,$AA$1+$Z$1)&lt;$AA$1</formula>
    </cfRule>
  </conditionalFormatting>
  <printOptions horizontalCentered="1"/>
  <pageMargins left="0.7874015748031497" right="0.7086614173228347" top="0.7874015748031497" bottom="0.7874015748031497" header="0.5118110236220472" footer="0.31496062992125984"/>
  <pageSetup horizontalDpi="300" verticalDpi="300" orientation="landscape" paperSize="9" scale="64" r:id="rId1"/>
  <headerFooter alignWithMargins="0">
    <oddFooter>&amp;C&amp;"Times New Roman,Obyčejné"&amp;12Hlučinská liga mládeže - 12. ročník 2023/2024&amp;R&amp;"Times New Roman,Obyčejné"&amp;12Pro HLM zpracoval Durlák Jan</oddFooter>
  </headerFooter>
  <rowBreaks count="1" manualBreakCount="1">
    <brk id="17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22">
      <selection activeCell="B33" sqref="B33:B34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1.421875" style="0" customWidth="1"/>
    <col min="6" max="6" width="9.421875" style="27" hidden="1" customWidth="1"/>
    <col min="7" max="7" width="11.421875" style="0" customWidth="1"/>
    <col min="8" max="12" width="10.00390625" style="20" customWidth="1"/>
    <col min="13" max="13" width="11.7109375" style="20" customWidth="1"/>
    <col min="14" max="14" width="11.8515625" style="0" customWidth="1"/>
    <col min="15" max="15" width="11.28125" style="0" customWidth="1"/>
    <col min="16" max="16" width="11.574218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360" t="s">
        <v>88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2"/>
      <c r="Z1" s="44">
        <v>2</v>
      </c>
      <c r="AA1" s="44">
        <v>2</v>
      </c>
    </row>
    <row r="2" spans="1:17" s="44" customFormat="1" ht="22.5" customHeight="1" thickBot="1" thickTop="1">
      <c r="A2" s="353" t="s">
        <v>59</v>
      </c>
      <c r="B2" s="354"/>
      <c r="C2" s="355" t="s">
        <v>31</v>
      </c>
      <c r="D2" s="356"/>
      <c r="E2" s="356"/>
      <c r="F2" s="356"/>
      <c r="G2" s="45"/>
      <c r="H2" s="357" t="s">
        <v>67</v>
      </c>
      <c r="I2" s="357"/>
      <c r="J2" s="357"/>
      <c r="K2" s="357"/>
      <c r="L2" s="357"/>
      <c r="M2" s="357"/>
      <c r="N2" s="357"/>
      <c r="O2" s="371" t="s">
        <v>32</v>
      </c>
      <c r="P2" s="373" t="s">
        <v>70</v>
      </c>
      <c r="Q2" s="375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 t="s">
        <v>36</v>
      </c>
      <c r="G3" s="77" t="s">
        <v>36</v>
      </c>
      <c r="H3" s="75"/>
      <c r="I3" s="78" t="s">
        <v>37</v>
      </c>
      <c r="J3" s="78" t="s">
        <v>38</v>
      </c>
      <c r="K3" s="78" t="s">
        <v>39</v>
      </c>
      <c r="L3" s="78" t="s">
        <v>42</v>
      </c>
      <c r="M3" s="78" t="s">
        <v>35</v>
      </c>
      <c r="N3" s="79" t="s">
        <v>36</v>
      </c>
      <c r="O3" s="372"/>
      <c r="P3" s="374"/>
      <c r="Q3" s="376"/>
    </row>
    <row r="4" spans="1:17" ht="15.75" customHeight="1" thickBot="1">
      <c r="A4" s="321" t="s">
        <v>16</v>
      </c>
      <c r="B4" s="340" t="s">
        <v>5</v>
      </c>
      <c r="C4" s="34" t="s">
        <v>57</v>
      </c>
      <c r="D4" s="64">
        <v>26.43</v>
      </c>
      <c r="E4" s="317">
        <f>IF(D4="","",MAX(D4,D5))</f>
        <v>26.43</v>
      </c>
      <c r="F4" s="315">
        <f>_xlfn.IFERROR(IF(E4="","",RANK(E4,$E$4:$E$23,1)),"")</f>
        <v>3</v>
      </c>
      <c r="G4" s="313">
        <f>_xlfn.IFERROR(IF(E4="","",IF(E4="N",(MAX($F$4:$F$23)+1),F4)),"")</f>
        <v>3</v>
      </c>
      <c r="H4" s="39" t="s">
        <v>55</v>
      </c>
      <c r="I4" s="30">
        <v>111.37</v>
      </c>
      <c r="J4" s="64">
        <v>111.75</v>
      </c>
      <c r="K4" s="65"/>
      <c r="L4" s="21">
        <f>IF(I4="","",MAX(I4,J4)+K4)</f>
        <v>111.75</v>
      </c>
      <c r="M4" s="365">
        <f>IF(L4="","",MIN(L5,L4))</f>
        <v>111.75</v>
      </c>
      <c r="N4" s="384">
        <f>IF(M4="","",RANK(M4,$M$4:$M$23,1))</f>
        <v>9</v>
      </c>
      <c r="O4" s="386">
        <f>IF(N4="","",SUM(N4,G4))</f>
        <v>12</v>
      </c>
      <c r="P4" s="363">
        <f>IF(O4="","",RANK(O4,$O$4:$O$23,1))</f>
        <v>5</v>
      </c>
      <c r="Q4" s="333">
        <f>IF(P4="","",VLOOKUP(P4,'Bodové hodnocení'!$A$1:$B$36,2,FALSE))</f>
        <v>12</v>
      </c>
    </row>
    <row r="5" spans="1:17" ht="15.75" customHeight="1" thickBot="1">
      <c r="A5" s="322"/>
      <c r="B5" s="348"/>
      <c r="C5" s="36" t="s">
        <v>58</v>
      </c>
      <c r="D5" s="66">
        <v>25.33</v>
      </c>
      <c r="E5" s="318"/>
      <c r="F5" s="316"/>
      <c r="G5" s="314"/>
      <c r="H5" s="36" t="s">
        <v>56</v>
      </c>
      <c r="I5" s="31">
        <v>119.15</v>
      </c>
      <c r="J5" s="66">
        <v>119.06</v>
      </c>
      <c r="K5" s="67">
        <v>30</v>
      </c>
      <c r="L5" s="23">
        <f aca="true" t="shared" si="0" ref="L5:L23">IF(I5="","",MAX(I5,J5)+K5)</f>
        <v>149.15</v>
      </c>
      <c r="M5" s="367"/>
      <c r="N5" s="385"/>
      <c r="O5" s="386"/>
      <c r="P5" s="364"/>
      <c r="Q5" s="391"/>
    </row>
    <row r="6" spans="1:17" ht="15.75" customHeight="1" thickBot="1">
      <c r="A6" s="338" t="s">
        <v>18</v>
      </c>
      <c r="B6" s="392" t="s">
        <v>64</v>
      </c>
      <c r="C6" s="34" t="s">
        <v>57</v>
      </c>
      <c r="D6" s="64">
        <v>19.23</v>
      </c>
      <c r="E6" s="453">
        <f>IF(D6="","",MAX(D6,D7))</f>
        <v>20.03</v>
      </c>
      <c r="F6" s="454">
        <f>_xlfn.IFERROR(IF(E6="","",RANK(E6,$E$4:$E$23,1)),"")</f>
        <v>1</v>
      </c>
      <c r="G6" s="455">
        <f>_xlfn.IFERROR(IF(E6="","",IF(E6="N",(MAX($F$4:$F$23)+1),F6)),"")</f>
        <v>1</v>
      </c>
      <c r="H6" s="34" t="s">
        <v>55</v>
      </c>
      <c r="I6" s="30">
        <v>65.84</v>
      </c>
      <c r="J6" s="64">
        <v>66.46</v>
      </c>
      <c r="K6" s="65"/>
      <c r="L6" s="21">
        <f t="shared" si="0"/>
        <v>66.46</v>
      </c>
      <c r="M6" s="366">
        <f>IF(L6="","",MIN(L7,L6))</f>
        <v>66.46</v>
      </c>
      <c r="N6" s="439">
        <f>IF(M6="","",RANK(M6,$M$4:$M$23,1))</f>
        <v>1</v>
      </c>
      <c r="O6" s="390">
        <f>IF(N6="","",SUM(N6,G6))</f>
        <v>2</v>
      </c>
      <c r="P6" s="399">
        <f>IF(O6="","",RANK(O6,$O$4:$O$23,1))</f>
        <v>1</v>
      </c>
      <c r="Q6" s="337">
        <f>IF(P6="","",VLOOKUP(P6,'Bodové hodnocení'!$A$1:$B$36,2,FALSE))</f>
        <v>16</v>
      </c>
    </row>
    <row r="7" spans="1:25" ht="15.75" customHeight="1" thickBot="1">
      <c r="A7" s="338"/>
      <c r="B7" s="392"/>
      <c r="C7" s="35" t="s">
        <v>58</v>
      </c>
      <c r="D7" s="66">
        <v>20.03</v>
      </c>
      <c r="E7" s="453"/>
      <c r="F7" s="454"/>
      <c r="G7" s="455"/>
      <c r="H7" s="40" t="s">
        <v>56</v>
      </c>
      <c r="I7" s="31">
        <v>82.53</v>
      </c>
      <c r="J7" s="62">
        <v>82.57</v>
      </c>
      <c r="K7" s="63"/>
      <c r="L7" s="22">
        <f t="shared" si="0"/>
        <v>82.57</v>
      </c>
      <c r="M7" s="366"/>
      <c r="N7" s="439"/>
      <c r="O7" s="389"/>
      <c r="P7" s="399"/>
      <c r="Q7" s="337"/>
      <c r="Y7" s="28"/>
    </row>
    <row r="8" spans="1:25" ht="15.75" customHeight="1" thickBot="1">
      <c r="A8" s="321" t="s">
        <v>19</v>
      </c>
      <c r="B8" s="319" t="s">
        <v>95</v>
      </c>
      <c r="C8" s="34" t="s">
        <v>57</v>
      </c>
      <c r="D8" s="64">
        <v>28.27</v>
      </c>
      <c r="E8" s="317">
        <f>IF(D8="","",MAX(D8,D9))</f>
        <v>32.57</v>
      </c>
      <c r="F8" s="315">
        <f>_xlfn.IFERROR(IF(E8="","",RANK(E8,$E$4:$E$23,1)),"")</f>
        <v>7</v>
      </c>
      <c r="G8" s="313">
        <f>_xlfn.IFERROR(IF(E8="","",IF(E8="N",(MAX($F$4:$F$23)+1),F8)),"")</f>
        <v>7</v>
      </c>
      <c r="H8" s="39" t="s">
        <v>55</v>
      </c>
      <c r="I8" s="30">
        <v>98.18</v>
      </c>
      <c r="J8" s="64">
        <v>98.2</v>
      </c>
      <c r="K8" s="65"/>
      <c r="L8" s="21">
        <f t="shared" si="0"/>
        <v>98.2</v>
      </c>
      <c r="M8" s="365">
        <f>IF(L8="","",MIN(L9,L8))</f>
        <v>98.2</v>
      </c>
      <c r="N8" s="384">
        <f>IF(M8="","",RANK(M8,$M$4:$M$23,1))</f>
        <v>7</v>
      </c>
      <c r="O8" s="386">
        <f>IF(N8="","",SUM(N8,G8))</f>
        <v>14</v>
      </c>
      <c r="P8" s="363">
        <f>IF(O8="","",RANK(O8,$O$4:$O$23,1))</f>
        <v>8</v>
      </c>
      <c r="Q8" s="333">
        <f>IF(P8="","",VLOOKUP(P8,'Bodové hodnocení'!$A$1:$B$36,2,FALSE))</f>
        <v>9</v>
      </c>
      <c r="Y8" s="28"/>
    </row>
    <row r="9" spans="1:25" ht="15.75" customHeight="1" thickBot="1">
      <c r="A9" s="322"/>
      <c r="B9" s="320"/>
      <c r="C9" s="36" t="s">
        <v>58</v>
      </c>
      <c r="D9" s="66">
        <v>32.57</v>
      </c>
      <c r="E9" s="318"/>
      <c r="F9" s="316"/>
      <c r="G9" s="314"/>
      <c r="H9" s="41" t="s">
        <v>56</v>
      </c>
      <c r="I9" s="31"/>
      <c r="J9" s="66"/>
      <c r="K9" s="67"/>
      <c r="L9" s="23">
        <f t="shared" si="0"/>
      </c>
      <c r="M9" s="367"/>
      <c r="N9" s="385"/>
      <c r="O9" s="386"/>
      <c r="P9" s="364"/>
      <c r="Q9" s="391"/>
      <c r="Y9" s="28"/>
    </row>
    <row r="10" spans="1:25" ht="15.75" customHeight="1" thickBot="1">
      <c r="A10" s="321" t="s">
        <v>20</v>
      </c>
      <c r="B10" s="319" t="s">
        <v>17</v>
      </c>
      <c r="C10" s="34" t="s">
        <v>57</v>
      </c>
      <c r="D10" s="64">
        <v>28.59</v>
      </c>
      <c r="E10" s="317">
        <f>IF(D10="","",MAX(D10,D11))</f>
        <v>28.59</v>
      </c>
      <c r="F10" s="315">
        <f>_xlfn.IFERROR(IF(E10="","",RANK(E10,$E$4:$E$23,1)),"")</f>
        <v>4</v>
      </c>
      <c r="G10" s="313">
        <f>_xlfn.IFERROR(IF(E10="","",IF(E10="N",(MAX($F$4:$F$23)+1),F10)),"")</f>
        <v>4</v>
      </c>
      <c r="H10" s="39" t="s">
        <v>55</v>
      </c>
      <c r="I10" s="30">
        <v>89.18</v>
      </c>
      <c r="J10" s="64">
        <v>89.19</v>
      </c>
      <c r="K10" s="65">
        <v>10</v>
      </c>
      <c r="L10" s="21">
        <f t="shared" si="0"/>
        <v>99.19</v>
      </c>
      <c r="M10" s="365">
        <f>IF(L10="","",MIN(L11,L10))</f>
        <v>99.19</v>
      </c>
      <c r="N10" s="384">
        <f>IF(M10="","",RANK(M10,$M$4:$M$23,1))</f>
        <v>8</v>
      </c>
      <c r="O10" s="386">
        <f>IF(N10="","",SUM(N10,G10))</f>
        <v>12</v>
      </c>
      <c r="P10" s="363">
        <v>6</v>
      </c>
      <c r="Q10" s="333">
        <f>IF(P10="","",VLOOKUP(P10,'Bodové hodnocení'!$A$1:$B$36,2,FALSE))</f>
        <v>11</v>
      </c>
      <c r="Y10" s="28"/>
    </row>
    <row r="11" spans="1:25" ht="15.75" customHeight="1" thickBot="1">
      <c r="A11" s="322"/>
      <c r="B11" s="320"/>
      <c r="C11" s="36" t="s">
        <v>58</v>
      </c>
      <c r="D11" s="66">
        <v>25.28</v>
      </c>
      <c r="E11" s="318"/>
      <c r="F11" s="316"/>
      <c r="G11" s="314"/>
      <c r="H11" s="41" t="s">
        <v>56</v>
      </c>
      <c r="I11" s="31"/>
      <c r="J11" s="66"/>
      <c r="K11" s="67"/>
      <c r="L11" s="23">
        <f t="shared" si="0"/>
      </c>
      <c r="M11" s="367"/>
      <c r="N11" s="385"/>
      <c r="O11" s="386"/>
      <c r="P11" s="364"/>
      <c r="Q11" s="391"/>
      <c r="Y11" s="28"/>
    </row>
    <row r="12" spans="1:25" ht="15.75" customHeight="1" thickBot="1">
      <c r="A12" s="321" t="s">
        <v>21</v>
      </c>
      <c r="B12" s="319" t="s">
        <v>75</v>
      </c>
      <c r="C12" s="34" t="s">
        <v>57</v>
      </c>
      <c r="D12" s="64">
        <v>26.38</v>
      </c>
      <c r="E12" s="317">
        <f>IF(D12="","",MAX(D12,D13))</f>
        <v>30.81</v>
      </c>
      <c r="F12" s="315">
        <f>_xlfn.IFERROR(IF(E12="","",RANK(E12,$E$4:$E$23,1)),"")</f>
        <v>5</v>
      </c>
      <c r="G12" s="313">
        <f>_xlfn.IFERROR(IF(E12="","",IF(E12="N",(MAX($F$4:$F$23)+1),F12)),"")</f>
        <v>5</v>
      </c>
      <c r="H12" s="39" t="s">
        <v>55</v>
      </c>
      <c r="I12" s="30">
        <v>82.56</v>
      </c>
      <c r="J12" s="64">
        <v>82.62</v>
      </c>
      <c r="K12" s="65">
        <v>10</v>
      </c>
      <c r="L12" s="21">
        <f t="shared" si="0"/>
        <v>92.62</v>
      </c>
      <c r="M12" s="365">
        <f>IF(L12="","",MIN(L13,L12))</f>
        <v>92.62</v>
      </c>
      <c r="N12" s="384">
        <f>IF(M12="","",RANK(M12,$M$4:$M$23,1))</f>
        <v>6</v>
      </c>
      <c r="O12" s="386">
        <f>IF(N12="","",SUM(N12,G12))</f>
        <v>11</v>
      </c>
      <c r="P12" s="363">
        <f>IF(O12="","",RANK(O12,$O$4:$O$23,1))</f>
        <v>4</v>
      </c>
      <c r="Q12" s="333">
        <f>IF(P12="","",VLOOKUP(P12,'Bodové hodnocení'!$A$1:$B$36,2,FALSE))</f>
        <v>13</v>
      </c>
      <c r="Y12" s="28"/>
    </row>
    <row r="13" spans="1:25" ht="15.75" customHeight="1" thickBot="1">
      <c r="A13" s="322"/>
      <c r="B13" s="320"/>
      <c r="C13" s="36" t="s">
        <v>58</v>
      </c>
      <c r="D13" s="66">
        <v>30.81</v>
      </c>
      <c r="E13" s="318"/>
      <c r="F13" s="316"/>
      <c r="G13" s="314"/>
      <c r="H13" s="41" t="s">
        <v>56</v>
      </c>
      <c r="I13" s="31">
        <v>137.28</v>
      </c>
      <c r="J13" s="66">
        <v>137.43</v>
      </c>
      <c r="K13" s="67">
        <v>20</v>
      </c>
      <c r="L13" s="23">
        <f t="shared" si="0"/>
        <v>157.43</v>
      </c>
      <c r="M13" s="367"/>
      <c r="N13" s="385"/>
      <c r="O13" s="386"/>
      <c r="P13" s="364"/>
      <c r="Q13" s="391"/>
      <c r="Y13" s="28"/>
    </row>
    <row r="14" spans="1:25" ht="15.75" customHeight="1" thickBot="1">
      <c r="A14" s="321" t="s">
        <v>22</v>
      </c>
      <c r="B14" s="319" t="s">
        <v>4</v>
      </c>
      <c r="C14" s="34" t="s">
        <v>57</v>
      </c>
      <c r="D14" s="64">
        <v>28.65</v>
      </c>
      <c r="E14" s="317">
        <f>IF(D14="","",MAX(D14,D15))</f>
        <v>31.04</v>
      </c>
      <c r="F14" s="315">
        <f>_xlfn.IFERROR(IF(E14="","",RANK(E14,$E$4:$E$23,1)),"")</f>
        <v>6</v>
      </c>
      <c r="G14" s="313">
        <f>_xlfn.IFERROR(IF(E14="","",IF(E14="N",(MAX($F$4:$F$23)+1),F14)),"")</f>
        <v>6</v>
      </c>
      <c r="H14" s="39" t="s">
        <v>55</v>
      </c>
      <c r="I14" s="30">
        <v>85.65</v>
      </c>
      <c r="J14" s="64">
        <v>83.09</v>
      </c>
      <c r="K14" s="65"/>
      <c r="L14" s="21">
        <f t="shared" si="0"/>
        <v>85.65</v>
      </c>
      <c r="M14" s="365">
        <f>IF(L14="","",MIN(L15,L14))</f>
        <v>85.65</v>
      </c>
      <c r="N14" s="384">
        <f>IF(M14="","",RANK(M14,$M$4:$M$23,1))</f>
        <v>3</v>
      </c>
      <c r="O14" s="386">
        <f>IF(N14="","",SUM(N14,G14))</f>
        <v>9</v>
      </c>
      <c r="P14" s="363">
        <f>IF(O14="","",RANK(O14,$O$4:$O$23,1))</f>
        <v>3</v>
      </c>
      <c r="Q14" s="333">
        <f>IF(P14="","",VLOOKUP(P14,'Bodové hodnocení'!$A$1:$B$36,2,FALSE))</f>
        <v>14</v>
      </c>
      <c r="Y14" s="28"/>
    </row>
    <row r="15" spans="1:25" ht="15.75" customHeight="1" thickBot="1">
      <c r="A15" s="322"/>
      <c r="B15" s="320"/>
      <c r="C15" s="36" t="s">
        <v>58</v>
      </c>
      <c r="D15" s="66">
        <v>31.04</v>
      </c>
      <c r="E15" s="318"/>
      <c r="F15" s="316"/>
      <c r="G15" s="314"/>
      <c r="H15" s="41" t="s">
        <v>56</v>
      </c>
      <c r="I15" s="31"/>
      <c r="J15" s="66"/>
      <c r="K15" s="67"/>
      <c r="L15" s="23">
        <f t="shared" si="0"/>
      </c>
      <c r="M15" s="367"/>
      <c r="N15" s="385"/>
      <c r="O15" s="386"/>
      <c r="P15" s="364"/>
      <c r="Q15" s="391"/>
      <c r="Y15" s="28"/>
    </row>
    <row r="16" spans="1:25" ht="15.75" customHeight="1" thickBot="1">
      <c r="A16" s="321" t="s">
        <v>23</v>
      </c>
      <c r="B16" s="319" t="s">
        <v>65</v>
      </c>
      <c r="C16" s="34" t="s">
        <v>57</v>
      </c>
      <c r="D16" s="64">
        <v>38.83</v>
      </c>
      <c r="E16" s="317">
        <f>IF(D16="","",MAX(D16,D17))</f>
        <v>45.18</v>
      </c>
      <c r="F16" s="315">
        <f>_xlfn.IFERROR(IF(E16="","",RANK(E16,$E$4:$E$23,1)),"")</f>
        <v>9</v>
      </c>
      <c r="G16" s="313">
        <f>_xlfn.IFERROR(IF(E16="","",IF(E16="N",(MAX($F$4:$F$23)+1),F16)),"")</f>
        <v>9</v>
      </c>
      <c r="H16" s="39" t="s">
        <v>55</v>
      </c>
      <c r="I16" s="30">
        <v>114.75</v>
      </c>
      <c r="J16" s="64">
        <v>114.73</v>
      </c>
      <c r="K16" s="65"/>
      <c r="L16" s="21">
        <f t="shared" si="0"/>
        <v>114.75</v>
      </c>
      <c r="M16" s="365">
        <f>IF(L16="","",MIN(L17,L16))</f>
        <v>114.75</v>
      </c>
      <c r="N16" s="384">
        <f>IF(M16="","",RANK(M16,$M$4:$M$23,1))</f>
        <v>10</v>
      </c>
      <c r="O16" s="386">
        <f>IF(N16="","",SUM(N16,G16))</f>
        <v>19</v>
      </c>
      <c r="P16" s="363">
        <f>IF(O16="","",RANK(O16,$O$4:$O$23,1))</f>
        <v>10</v>
      </c>
      <c r="Q16" s="333">
        <f>IF(P16="","",VLOOKUP(P16,'Bodové hodnocení'!$A$1:$B$36,2,FALSE))</f>
        <v>7</v>
      </c>
      <c r="Y16" s="28"/>
    </row>
    <row r="17" spans="1:25" ht="15.75" customHeight="1" thickBot="1">
      <c r="A17" s="322"/>
      <c r="B17" s="320"/>
      <c r="C17" s="36" t="s">
        <v>58</v>
      </c>
      <c r="D17" s="66">
        <v>45.18</v>
      </c>
      <c r="E17" s="318"/>
      <c r="F17" s="316"/>
      <c r="G17" s="314"/>
      <c r="H17" s="41" t="s">
        <v>56</v>
      </c>
      <c r="I17" s="31">
        <v>163.81</v>
      </c>
      <c r="J17" s="66">
        <v>163.39</v>
      </c>
      <c r="K17" s="67">
        <v>10</v>
      </c>
      <c r="L17" s="23">
        <f t="shared" si="0"/>
        <v>173.81</v>
      </c>
      <c r="M17" s="367"/>
      <c r="N17" s="385"/>
      <c r="O17" s="386"/>
      <c r="P17" s="364"/>
      <c r="Q17" s="391"/>
      <c r="Y17" s="28"/>
    </row>
    <row r="18" spans="1:25" ht="15.75" customHeight="1" thickBot="1">
      <c r="A18" s="321" t="s">
        <v>25</v>
      </c>
      <c r="B18" s="319" t="s">
        <v>94</v>
      </c>
      <c r="C18" s="34" t="s">
        <v>57</v>
      </c>
      <c r="D18" s="64">
        <v>25.51</v>
      </c>
      <c r="E18" s="317">
        <f>IF(D18="","",MAX(D18,D19))</f>
        <v>25.51</v>
      </c>
      <c r="F18" s="315">
        <f>_xlfn.IFERROR(IF(E18="","",RANK(E18,$E$4:$E$23,1)),"")</f>
        <v>2</v>
      </c>
      <c r="G18" s="313">
        <f>_xlfn.IFERROR(IF(E18="","",IF(E18="N",(MAX($F$4:$F$23)+1),F18)),"")</f>
        <v>2</v>
      </c>
      <c r="H18" s="39" t="s">
        <v>55</v>
      </c>
      <c r="I18" s="30">
        <v>71.59</v>
      </c>
      <c r="J18" s="64">
        <v>71.6</v>
      </c>
      <c r="K18" s="65">
        <v>10</v>
      </c>
      <c r="L18" s="21">
        <f t="shared" si="0"/>
        <v>81.6</v>
      </c>
      <c r="M18" s="365">
        <f>IF(L18="","",MIN(L19,L18))</f>
        <v>81.6</v>
      </c>
      <c r="N18" s="384">
        <f>IF(M18="","",RANK(M18,$M$4:$M$23,1))</f>
        <v>2</v>
      </c>
      <c r="O18" s="386">
        <f>IF(N18="","",SUM(N18,G18))</f>
        <v>4</v>
      </c>
      <c r="P18" s="363">
        <f>IF(O18="","",RANK(O18,$O$4:$O$23,1))</f>
        <v>2</v>
      </c>
      <c r="Q18" s="333">
        <f>IF(P18="","",VLOOKUP(P18,'Bodové hodnocení'!$A$1:$B$36,2,FALSE))</f>
        <v>15</v>
      </c>
      <c r="Y18" s="28"/>
    </row>
    <row r="19" spans="1:25" ht="15.75" customHeight="1" thickBot="1">
      <c r="A19" s="322"/>
      <c r="B19" s="320"/>
      <c r="C19" s="36" t="s">
        <v>58</v>
      </c>
      <c r="D19" s="66">
        <v>23.29</v>
      </c>
      <c r="E19" s="318"/>
      <c r="F19" s="316"/>
      <c r="G19" s="314"/>
      <c r="H19" s="41" t="s">
        <v>56</v>
      </c>
      <c r="I19" s="31">
        <v>123.84</v>
      </c>
      <c r="J19" s="66">
        <v>123.87</v>
      </c>
      <c r="K19" s="67"/>
      <c r="L19" s="23">
        <f t="shared" si="0"/>
        <v>123.87</v>
      </c>
      <c r="M19" s="367"/>
      <c r="N19" s="385"/>
      <c r="O19" s="386"/>
      <c r="P19" s="364"/>
      <c r="Q19" s="391"/>
      <c r="Y19" s="28"/>
    </row>
    <row r="20" spans="1:25" ht="15.75" customHeight="1" thickBot="1">
      <c r="A20" s="321" t="s">
        <v>26</v>
      </c>
      <c r="B20" s="319" t="s">
        <v>12</v>
      </c>
      <c r="C20" s="34" t="s">
        <v>57</v>
      </c>
      <c r="D20" s="64">
        <v>25.96</v>
      </c>
      <c r="E20" s="317">
        <f>IF(D20="","",MAX(D20,D21))</f>
        <v>79.94</v>
      </c>
      <c r="F20" s="315">
        <f>_xlfn.IFERROR(IF(E20="","",RANK(E20,$E$4:$E$23,1)),"")</f>
        <v>10</v>
      </c>
      <c r="G20" s="313">
        <f>_xlfn.IFERROR(IF(E20="","",IF(E20="N",(MAX($F$4:$F$23)+1),F20)),"")</f>
        <v>10</v>
      </c>
      <c r="H20" s="39" t="s">
        <v>55</v>
      </c>
      <c r="I20" s="30">
        <v>86.78</v>
      </c>
      <c r="J20" s="64">
        <v>86.78</v>
      </c>
      <c r="K20" s="65"/>
      <c r="L20" s="21">
        <f t="shared" si="0"/>
        <v>86.78</v>
      </c>
      <c r="M20" s="365">
        <f>IF(L20="","",MIN(L21,L20))</f>
        <v>86.78</v>
      </c>
      <c r="N20" s="384">
        <f>IF(M20="","",RANK(M20,$M$4:$M$23,1))</f>
        <v>4</v>
      </c>
      <c r="O20" s="386">
        <f>IF(N20="","",SUM(N20,G20))</f>
        <v>14</v>
      </c>
      <c r="P20" s="363">
        <f>IF(O20="","",RANK(O20,$O$4:$O$23,1))</f>
        <v>8</v>
      </c>
      <c r="Q20" s="333">
        <f>IF(P20="","",VLOOKUP(P20,'Bodové hodnocení'!$A$1:$B$36,2,FALSE))</f>
        <v>9</v>
      </c>
      <c r="Y20" s="28"/>
    </row>
    <row r="21" spans="1:17" ht="15.75" customHeight="1" thickBot="1">
      <c r="A21" s="322"/>
      <c r="B21" s="320"/>
      <c r="C21" s="36" t="s">
        <v>58</v>
      </c>
      <c r="D21" s="66">
        <v>79.94</v>
      </c>
      <c r="E21" s="318"/>
      <c r="F21" s="316"/>
      <c r="G21" s="314"/>
      <c r="H21" s="41" t="s">
        <v>56</v>
      </c>
      <c r="I21" s="31"/>
      <c r="J21" s="66"/>
      <c r="K21" s="67"/>
      <c r="L21" s="23">
        <f t="shared" si="0"/>
      </c>
      <c r="M21" s="367"/>
      <c r="N21" s="385"/>
      <c r="O21" s="386"/>
      <c r="P21" s="364"/>
      <c r="Q21" s="391"/>
    </row>
    <row r="22" spans="1:17" ht="15.75" customHeight="1" thickBot="1">
      <c r="A22" s="321" t="s">
        <v>27</v>
      </c>
      <c r="B22" s="319" t="s">
        <v>14</v>
      </c>
      <c r="C22" s="34" t="s">
        <v>57</v>
      </c>
      <c r="D22" s="64">
        <v>32.38</v>
      </c>
      <c r="E22" s="317">
        <f>IF(D22="","",MAX(D22,D23))</f>
        <v>33.07</v>
      </c>
      <c r="F22" s="315">
        <f>_xlfn.IFERROR(IF(E22="","",RANK(E22,$E$4:$E$23,1)),"")</f>
        <v>8</v>
      </c>
      <c r="G22" s="313">
        <f>_xlfn.IFERROR(IF(E22="","",IF(E22="N",(MAX($F$4:$F$23)+1),F22)),"")</f>
        <v>8</v>
      </c>
      <c r="H22" s="39" t="s">
        <v>55</v>
      </c>
      <c r="I22" s="30">
        <v>90.93</v>
      </c>
      <c r="J22" s="64">
        <v>91.03</v>
      </c>
      <c r="K22" s="65"/>
      <c r="L22" s="21">
        <f t="shared" si="0"/>
        <v>91.03</v>
      </c>
      <c r="M22" s="365">
        <f>IF(L22="","",MIN(L23,L22))</f>
        <v>91.03</v>
      </c>
      <c r="N22" s="384">
        <f>IF(M22="","",RANK(M22,$M$4:$M$23,1))</f>
        <v>5</v>
      </c>
      <c r="O22" s="386">
        <f>IF(N22="","",SUM(N22,G22))</f>
        <v>13</v>
      </c>
      <c r="P22" s="363">
        <f>IF(O22="","",RANK(O22,$O$4:$O$23,1))</f>
        <v>7</v>
      </c>
      <c r="Q22" s="333">
        <f>IF(P22="","",VLOOKUP(P22,'Bodové hodnocení'!$A$1:$B$36,2,FALSE))</f>
        <v>10</v>
      </c>
    </row>
    <row r="23" spans="1:17" ht="15.75" customHeight="1" thickBot="1">
      <c r="A23" s="322"/>
      <c r="B23" s="320"/>
      <c r="C23" s="36" t="s">
        <v>58</v>
      </c>
      <c r="D23" s="66">
        <v>33.07</v>
      </c>
      <c r="E23" s="318"/>
      <c r="F23" s="316"/>
      <c r="G23" s="314"/>
      <c r="H23" s="41" t="s">
        <v>56</v>
      </c>
      <c r="I23" s="31">
        <v>101.21</v>
      </c>
      <c r="J23" s="66">
        <v>101.12</v>
      </c>
      <c r="K23" s="67"/>
      <c r="L23" s="23">
        <f t="shared" si="0"/>
        <v>101.21</v>
      </c>
      <c r="M23" s="367"/>
      <c r="N23" s="385"/>
      <c r="O23" s="386"/>
      <c r="P23" s="364"/>
      <c r="Q23" s="391"/>
    </row>
    <row r="24" spans="1:17" ht="48.75" customHeight="1" thickBot="1" thickTop="1">
      <c r="A24" s="360" t="s">
        <v>88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2"/>
    </row>
    <row r="25" spans="1:17" ht="22.5" customHeight="1" thickBot="1" thickTop="1">
      <c r="A25" s="451" t="s">
        <v>63</v>
      </c>
      <c r="B25" s="452"/>
      <c r="C25" s="442" t="s">
        <v>31</v>
      </c>
      <c r="D25" s="443"/>
      <c r="E25" s="443"/>
      <c r="F25" s="443"/>
      <c r="G25" s="55"/>
      <c r="H25" s="444" t="s">
        <v>67</v>
      </c>
      <c r="I25" s="445"/>
      <c r="J25" s="445"/>
      <c r="K25" s="445"/>
      <c r="L25" s="445"/>
      <c r="M25" s="445"/>
      <c r="N25" s="446"/>
      <c r="O25" s="447" t="s">
        <v>32</v>
      </c>
      <c r="P25" s="448" t="s">
        <v>69</v>
      </c>
      <c r="Q25" s="450" t="s">
        <v>33</v>
      </c>
    </row>
    <row r="26" spans="1:17" ht="33.75" customHeight="1" thickBot="1">
      <c r="A26" s="46" t="s">
        <v>34</v>
      </c>
      <c r="B26" s="47" t="s">
        <v>2</v>
      </c>
      <c r="C26" s="48"/>
      <c r="D26" s="49" t="s">
        <v>42</v>
      </c>
      <c r="E26" s="49" t="s">
        <v>35</v>
      </c>
      <c r="F26" s="50" t="s">
        <v>36</v>
      </c>
      <c r="G26" s="51" t="s">
        <v>36</v>
      </c>
      <c r="H26" s="49"/>
      <c r="I26" s="52" t="s">
        <v>37</v>
      </c>
      <c r="J26" s="52" t="s">
        <v>38</v>
      </c>
      <c r="K26" s="52" t="s">
        <v>39</v>
      </c>
      <c r="L26" s="52" t="s">
        <v>42</v>
      </c>
      <c r="M26" s="52" t="s">
        <v>35</v>
      </c>
      <c r="N26" s="53" t="s">
        <v>36</v>
      </c>
      <c r="O26" s="412"/>
      <c r="P26" s="449"/>
      <c r="Q26" s="413"/>
    </row>
    <row r="27" spans="1:17" ht="16.5" customHeight="1" thickBot="1">
      <c r="A27" s="321" t="s">
        <v>16</v>
      </c>
      <c r="B27" s="340" t="s">
        <v>5</v>
      </c>
      <c r="C27" s="26" t="s">
        <v>57</v>
      </c>
      <c r="D27" s="29">
        <v>19.13</v>
      </c>
      <c r="E27" s="317">
        <f>IF(D27="","",MAX(D27,D28))</f>
        <v>19.13</v>
      </c>
      <c r="F27" s="315">
        <f>_xlfn.IFERROR(IF(E27="","",RANK(E27,$E$27:$E$56,1)),"")</f>
        <v>2</v>
      </c>
      <c r="G27" s="313">
        <f>_xlfn.IFERROR(IF(E27="","",IF(E27="N",(MAX($F$27:$F$56)+1),F27)),"")</f>
        <v>2</v>
      </c>
      <c r="H27" s="39" t="s">
        <v>55</v>
      </c>
      <c r="I27" s="30">
        <v>66.71</v>
      </c>
      <c r="J27" s="60">
        <v>66.3</v>
      </c>
      <c r="K27" s="61"/>
      <c r="L27" s="57">
        <f>IF(I27="","",MAX(I27,J27)+K27)</f>
        <v>66.71</v>
      </c>
      <c r="M27" s="365">
        <f>IF(L27="","",MIN(L28,L27))</f>
        <v>66.71</v>
      </c>
      <c r="N27" s="384">
        <f>IF(M27="","",RANK(M27,$M$27:$M$56,1))</f>
        <v>9</v>
      </c>
      <c r="O27" s="386">
        <f>IF(N27="","",SUM(N27,G27))</f>
        <v>11</v>
      </c>
      <c r="P27" s="363">
        <f>IF(O27="","",RANK(O27,$O$27:$O$56,1))</f>
        <v>5</v>
      </c>
      <c r="Q27" s="333">
        <f>IF(P27="","",VLOOKUP(P27,'Bodové hodnocení'!$A$1:$B$36,2,FALSE))</f>
        <v>12</v>
      </c>
    </row>
    <row r="28" spans="1:17" ht="16.5" customHeight="1" thickBot="1">
      <c r="A28" s="338"/>
      <c r="B28" s="348"/>
      <c r="C28" s="36" t="s">
        <v>58</v>
      </c>
      <c r="D28" s="66">
        <v>18.54</v>
      </c>
      <c r="E28" s="318"/>
      <c r="F28" s="316"/>
      <c r="G28" s="314"/>
      <c r="H28" s="36" t="s">
        <v>56</v>
      </c>
      <c r="I28" s="31"/>
      <c r="J28" s="66"/>
      <c r="K28" s="67"/>
      <c r="L28" s="58">
        <f aca="true" t="shared" si="1" ref="L28:L56">IF(I28="","",MAX(I28,J28)+K28)</f>
      </c>
      <c r="M28" s="366"/>
      <c r="N28" s="439"/>
      <c r="O28" s="386"/>
      <c r="P28" s="399"/>
      <c r="Q28" s="337"/>
    </row>
    <row r="29" spans="1:17" ht="16.5" customHeight="1" thickBot="1">
      <c r="A29" s="321" t="s">
        <v>18</v>
      </c>
      <c r="B29" s="319" t="s">
        <v>54</v>
      </c>
      <c r="C29" s="34" t="s">
        <v>57</v>
      </c>
      <c r="D29" s="29">
        <v>45.8</v>
      </c>
      <c r="E29" s="317">
        <f>IF(D29="","",MAX(D29,D30))</f>
        <v>45.8</v>
      </c>
      <c r="F29" s="315">
        <f>_xlfn.IFERROR(IF(E29="","",RANK(E29,$E$27:$E$56,1)),"")</f>
        <v>13</v>
      </c>
      <c r="G29" s="313">
        <f>_xlfn.IFERROR(IF(E29="","",IF(E29="N",(MAX($F$27:$F$56)+1),F29)),"")</f>
        <v>13</v>
      </c>
      <c r="H29" s="34" t="s">
        <v>55</v>
      </c>
      <c r="I29" s="30">
        <v>77.75</v>
      </c>
      <c r="J29" s="64">
        <v>77.78</v>
      </c>
      <c r="K29" s="65"/>
      <c r="L29" s="57">
        <f t="shared" si="1"/>
        <v>77.78</v>
      </c>
      <c r="M29" s="365">
        <f>IF(L29="","",MIN(L30,L29))</f>
        <v>77.78</v>
      </c>
      <c r="N29" s="384">
        <f>IF(M29="","",RANK(M29,$M$27:$M$56,1))</f>
        <v>12</v>
      </c>
      <c r="O29" s="386">
        <f>IF(N29="","",SUM(N29,G29))</f>
        <v>25</v>
      </c>
      <c r="P29" s="363">
        <f>IF(O29="","",RANK(O29,$O$27:$O$56,1))</f>
        <v>14</v>
      </c>
      <c r="Q29" s="333">
        <f>IF(P29="","",VLOOKUP(P29,'Bodové hodnocení'!$A$1:$B$36,2,FALSE))</f>
        <v>3</v>
      </c>
    </row>
    <row r="30" spans="1:17" ht="16.5" customHeight="1" thickBot="1">
      <c r="A30" s="322"/>
      <c r="B30" s="320"/>
      <c r="C30" s="36" t="s">
        <v>58</v>
      </c>
      <c r="D30" s="66">
        <v>44.37</v>
      </c>
      <c r="E30" s="318"/>
      <c r="F30" s="316"/>
      <c r="G30" s="314"/>
      <c r="H30" s="41" t="s">
        <v>56</v>
      </c>
      <c r="I30" s="31">
        <v>75.15</v>
      </c>
      <c r="J30" s="66">
        <v>75</v>
      </c>
      <c r="K30" s="67">
        <v>10</v>
      </c>
      <c r="L30" s="58">
        <f t="shared" si="1"/>
        <v>85.15</v>
      </c>
      <c r="M30" s="366"/>
      <c r="N30" s="439"/>
      <c r="O30" s="386"/>
      <c r="P30" s="399"/>
      <c r="Q30" s="337"/>
    </row>
    <row r="31" spans="1:17" ht="16.5" customHeight="1" thickBot="1">
      <c r="A31" s="321" t="s">
        <v>19</v>
      </c>
      <c r="B31" s="392" t="s">
        <v>6</v>
      </c>
      <c r="C31" s="34" t="s">
        <v>57</v>
      </c>
      <c r="D31" s="29">
        <v>17.99</v>
      </c>
      <c r="E31" s="317">
        <f>IF(D31="","",MAX(D31,D32))</f>
        <v>19.92</v>
      </c>
      <c r="F31" s="315">
        <f>_xlfn.IFERROR(IF(E31="","",RANK(E31,$E$27:$E$56,1)),"")</f>
        <v>7</v>
      </c>
      <c r="G31" s="313">
        <f>_xlfn.IFERROR(IF(E31="","",IF(E31="N",(MAX($F$27:$F$56)+1),F31)),"")</f>
        <v>7</v>
      </c>
      <c r="H31" s="39" t="s">
        <v>55</v>
      </c>
      <c r="I31" s="30">
        <v>64.71</v>
      </c>
      <c r="J31" s="64">
        <v>64.78</v>
      </c>
      <c r="K31" s="65"/>
      <c r="L31" s="57">
        <f t="shared" si="1"/>
        <v>64.78</v>
      </c>
      <c r="M31" s="365">
        <f>IF(L31="","",MIN(L32,L31))</f>
        <v>64.78</v>
      </c>
      <c r="N31" s="384">
        <f>IF(M31="","",RANK(M31,$M$27:$M$56,1))</f>
        <v>6</v>
      </c>
      <c r="O31" s="386">
        <f>IF(N31="","",SUM(N31,G31))</f>
        <v>13</v>
      </c>
      <c r="P31" s="363">
        <v>7</v>
      </c>
      <c r="Q31" s="333">
        <f>IF(P31="","",VLOOKUP(P31,'Bodové hodnocení'!$A$1:$B$36,2,FALSE))</f>
        <v>10</v>
      </c>
    </row>
    <row r="32" spans="1:17" ht="16.5" customHeight="1" thickBot="1">
      <c r="A32" s="338"/>
      <c r="B32" s="320"/>
      <c r="C32" s="36" t="s">
        <v>58</v>
      </c>
      <c r="D32" s="66">
        <v>19.92</v>
      </c>
      <c r="E32" s="318"/>
      <c r="F32" s="316"/>
      <c r="G32" s="314"/>
      <c r="H32" s="41" t="s">
        <v>56</v>
      </c>
      <c r="I32" s="31"/>
      <c r="J32" s="66"/>
      <c r="K32" s="67"/>
      <c r="L32" s="58">
        <f t="shared" si="1"/>
      </c>
      <c r="M32" s="366"/>
      <c r="N32" s="439"/>
      <c r="O32" s="386"/>
      <c r="P32" s="399"/>
      <c r="Q32" s="337"/>
    </row>
    <row r="33" spans="1:17" ht="16.5" customHeight="1" thickBot="1">
      <c r="A33" s="321" t="s">
        <v>20</v>
      </c>
      <c r="B33" s="319" t="s">
        <v>13</v>
      </c>
      <c r="C33" s="37" t="s">
        <v>57</v>
      </c>
      <c r="D33" s="29">
        <v>19.35</v>
      </c>
      <c r="E33" s="317">
        <f>IF(D33="","",MAX(D33,D34))</f>
        <v>19.35</v>
      </c>
      <c r="F33" s="315">
        <f>_xlfn.IFERROR(IF(E33="","",RANK(E33,$E$27:$E$56,1)),"")</f>
        <v>4</v>
      </c>
      <c r="G33" s="313">
        <f>_xlfn.IFERROR(IF(E33="","",IF(E33="N",(MAX($F$27:$F$56)+1),F33)),"")</f>
        <v>4</v>
      </c>
      <c r="H33" s="42" t="s">
        <v>55</v>
      </c>
      <c r="I33" s="30">
        <v>54.12</v>
      </c>
      <c r="J33" s="29">
        <v>54.18</v>
      </c>
      <c r="K33" s="68"/>
      <c r="L33" s="57">
        <f t="shared" si="1"/>
        <v>54.18</v>
      </c>
      <c r="M33" s="365">
        <f>IF(L33="","",MIN(L34,L33))</f>
        <v>54.18</v>
      </c>
      <c r="N33" s="384">
        <f>IF(M33="","",RANK(M33,$M$27:$M$56,1))</f>
        <v>1</v>
      </c>
      <c r="O33" s="386">
        <f>IF(N33="","",SUM(N33,G33))</f>
        <v>5</v>
      </c>
      <c r="P33" s="363">
        <f>IF(O33="","",RANK(O33,$O$27:$O$56,1))</f>
        <v>2</v>
      </c>
      <c r="Q33" s="333">
        <f>IF(P33="","",VLOOKUP(P33,'Bodové hodnocení'!$A$1:$B$36,2,FALSE))</f>
        <v>15</v>
      </c>
    </row>
    <row r="34" spans="1:17" ht="16.5" customHeight="1" thickBot="1">
      <c r="A34" s="322"/>
      <c r="B34" s="320"/>
      <c r="C34" s="35" t="s">
        <v>58</v>
      </c>
      <c r="D34" s="66">
        <v>19.03</v>
      </c>
      <c r="E34" s="318"/>
      <c r="F34" s="316"/>
      <c r="G34" s="314"/>
      <c r="H34" s="40" t="s">
        <v>56</v>
      </c>
      <c r="I34" s="31">
        <v>76.96</v>
      </c>
      <c r="J34" s="62">
        <v>77.25</v>
      </c>
      <c r="K34" s="63"/>
      <c r="L34" s="58">
        <f t="shared" si="1"/>
        <v>77.25</v>
      </c>
      <c r="M34" s="366"/>
      <c r="N34" s="439"/>
      <c r="O34" s="386"/>
      <c r="P34" s="399"/>
      <c r="Q34" s="337"/>
    </row>
    <row r="35" spans="1:17" ht="16.5" thickBot="1">
      <c r="A35" s="321" t="s">
        <v>21</v>
      </c>
      <c r="B35" s="319" t="s">
        <v>71</v>
      </c>
      <c r="C35" s="34" t="s">
        <v>57</v>
      </c>
      <c r="D35" s="29">
        <v>67.03</v>
      </c>
      <c r="E35" s="317">
        <f>IF(D35="","",MAX(D35,D36))</f>
        <v>67.03</v>
      </c>
      <c r="F35" s="315">
        <f>_xlfn.IFERROR(IF(E35="","",RANK(E35,$E$27:$E$56,1)),"")</f>
        <v>14</v>
      </c>
      <c r="G35" s="313">
        <f>_xlfn.IFERROR(IF(E35="","",IF(E35="N",(MAX($F$27:$F$56)+1),F35)),"")</f>
        <v>14</v>
      </c>
      <c r="H35" s="39" t="s">
        <v>55</v>
      </c>
      <c r="I35" s="30">
        <v>71.56</v>
      </c>
      <c r="J35" s="64">
        <v>71.46</v>
      </c>
      <c r="K35" s="65"/>
      <c r="L35" s="57">
        <f t="shared" si="1"/>
        <v>71.56</v>
      </c>
      <c r="M35" s="365">
        <f>IF(L35="","",MIN(L36,L35))</f>
        <v>71.56</v>
      </c>
      <c r="N35" s="384">
        <f>IF(M35="","",RANK(M35,$M$27:$M$56,1))</f>
        <v>11</v>
      </c>
      <c r="O35" s="386">
        <f>IF(N35="","",SUM(N35,G35))</f>
        <v>25</v>
      </c>
      <c r="P35" s="363">
        <v>15</v>
      </c>
      <c r="Q35" s="333">
        <f>IF(P35="","",VLOOKUP(P35,'Bodové hodnocení'!$A$1:$B$36,2,FALSE))</f>
        <v>2</v>
      </c>
    </row>
    <row r="36" spans="1:17" ht="16.5" thickBot="1">
      <c r="A36" s="338"/>
      <c r="B36" s="320"/>
      <c r="C36" s="36" t="s">
        <v>58</v>
      </c>
      <c r="D36" s="66">
        <v>62.76</v>
      </c>
      <c r="E36" s="318"/>
      <c r="F36" s="316"/>
      <c r="G36" s="314"/>
      <c r="H36" s="41" t="s">
        <v>56</v>
      </c>
      <c r="I36" s="31"/>
      <c r="J36" s="66"/>
      <c r="K36" s="67"/>
      <c r="L36" s="58">
        <f t="shared" si="1"/>
      </c>
      <c r="M36" s="366"/>
      <c r="N36" s="439"/>
      <c r="O36" s="386"/>
      <c r="P36" s="399"/>
      <c r="Q36" s="337"/>
    </row>
    <row r="37" spans="1:17" ht="16.5" thickBot="1">
      <c r="A37" s="321" t="s">
        <v>22</v>
      </c>
      <c r="B37" s="319" t="s">
        <v>4</v>
      </c>
      <c r="C37" s="37" t="s">
        <v>57</v>
      </c>
      <c r="D37" s="29">
        <v>21.99</v>
      </c>
      <c r="E37" s="317">
        <f>IF(D37="","",MAX(D37,D38))</f>
        <v>22.18</v>
      </c>
      <c r="F37" s="315">
        <f>_xlfn.IFERROR(IF(E37="","",RANK(E37,$E$27:$E$56,1)),"")</f>
        <v>9</v>
      </c>
      <c r="G37" s="313">
        <f>_xlfn.IFERROR(IF(E37="","",IF(E37="N",(MAX($F$27:$F$56)+1),F37)),"")</f>
        <v>9</v>
      </c>
      <c r="H37" s="42" t="s">
        <v>55</v>
      </c>
      <c r="I37" s="30">
        <v>67.25</v>
      </c>
      <c r="J37" s="29">
        <v>67.37</v>
      </c>
      <c r="K37" s="68"/>
      <c r="L37" s="57">
        <f t="shared" si="1"/>
        <v>67.37</v>
      </c>
      <c r="M37" s="365">
        <f>IF(L37="","",MIN(L38,L37))</f>
        <v>67.37</v>
      </c>
      <c r="N37" s="384">
        <f>IF(M37="","",RANK(M37,$M$27:$M$56,1))</f>
        <v>10</v>
      </c>
      <c r="O37" s="386">
        <f>IF(N37="","",SUM(N37,G37))</f>
        <v>19</v>
      </c>
      <c r="P37" s="363">
        <f>IF(O37="","",RANK(O37,$O$27:$O$56,1))</f>
        <v>9</v>
      </c>
      <c r="Q37" s="333">
        <f>IF(P37="","",VLOOKUP(P37,'Bodové hodnocení'!$A$1:$B$36,2,FALSE))</f>
        <v>8</v>
      </c>
    </row>
    <row r="38" spans="1:17" ht="16.5" thickBot="1">
      <c r="A38" s="322"/>
      <c r="B38" s="320"/>
      <c r="C38" s="35" t="s">
        <v>58</v>
      </c>
      <c r="D38" s="66">
        <v>22.18</v>
      </c>
      <c r="E38" s="318"/>
      <c r="F38" s="316"/>
      <c r="G38" s="314"/>
      <c r="H38" s="40" t="s">
        <v>56</v>
      </c>
      <c r="I38" s="31"/>
      <c r="J38" s="62"/>
      <c r="K38" s="63"/>
      <c r="L38" s="58">
        <f t="shared" si="1"/>
      </c>
      <c r="M38" s="366"/>
      <c r="N38" s="439"/>
      <c r="O38" s="386"/>
      <c r="P38" s="399"/>
      <c r="Q38" s="337"/>
    </row>
    <row r="39" spans="1:17" ht="16.5" thickBot="1">
      <c r="A39" s="321" t="s">
        <v>23</v>
      </c>
      <c r="B39" s="319" t="s">
        <v>17</v>
      </c>
      <c r="C39" s="34" t="s">
        <v>57</v>
      </c>
      <c r="D39" s="29">
        <v>19.8</v>
      </c>
      <c r="E39" s="317">
        <f>IF(D39="","",MAX(D39,D40))</f>
        <v>19.81</v>
      </c>
      <c r="F39" s="315">
        <f>_xlfn.IFERROR(IF(E39="","",RANK(E39,$E$27:$E$56,1)),"")</f>
        <v>6</v>
      </c>
      <c r="G39" s="313">
        <f>_xlfn.IFERROR(IF(E39="","",IF(E39="N",(MAX($F$27:$F$56)+1),F39)),"")</f>
        <v>6</v>
      </c>
      <c r="H39" s="39" t="s">
        <v>55</v>
      </c>
      <c r="I39" s="30">
        <v>65</v>
      </c>
      <c r="J39" s="64">
        <v>65.09</v>
      </c>
      <c r="K39" s="65"/>
      <c r="L39" s="57">
        <f t="shared" si="1"/>
        <v>65.09</v>
      </c>
      <c r="M39" s="365">
        <f>IF(L39="","",MIN(L40,L39))</f>
        <v>65.09</v>
      </c>
      <c r="N39" s="384">
        <f>IF(M39="","",RANK(M39,$M$27:$M$56,1))</f>
        <v>7</v>
      </c>
      <c r="O39" s="386">
        <f>IF(N39="","",SUM(N39,G39))</f>
        <v>13</v>
      </c>
      <c r="P39" s="363">
        <f>IF(O39="","",RANK(O39,$O$27:$O$56,1))</f>
        <v>6</v>
      </c>
      <c r="Q39" s="333">
        <f>IF(P39="","",VLOOKUP(P39,'Bodové hodnocení'!$A$1:$B$36,2,FALSE))</f>
        <v>11</v>
      </c>
    </row>
    <row r="40" spans="1:17" ht="17.25" thickBot="1" thickTop="1">
      <c r="A40" s="338"/>
      <c r="B40" s="320"/>
      <c r="C40" s="36" t="s">
        <v>58</v>
      </c>
      <c r="D40" s="66">
        <v>19.81</v>
      </c>
      <c r="E40" s="318"/>
      <c r="F40" s="316"/>
      <c r="G40" s="314"/>
      <c r="H40" s="41" t="s">
        <v>56</v>
      </c>
      <c r="I40" s="31"/>
      <c r="J40" s="66"/>
      <c r="K40" s="67"/>
      <c r="L40" s="58">
        <f t="shared" si="1"/>
      </c>
      <c r="M40" s="366"/>
      <c r="N40" s="439"/>
      <c r="O40" s="386"/>
      <c r="P40" s="399"/>
      <c r="Q40" s="337"/>
    </row>
    <row r="41" spans="1:17" ht="17.25" thickBot="1" thickTop="1">
      <c r="A41" s="321" t="s">
        <v>25</v>
      </c>
      <c r="B41" s="319" t="s">
        <v>7</v>
      </c>
      <c r="C41" s="37" t="s">
        <v>57</v>
      </c>
      <c r="D41" s="29">
        <v>17.97</v>
      </c>
      <c r="E41" s="317">
        <f>IF(D41="","",MAX(D41,D42))</f>
        <v>18.42</v>
      </c>
      <c r="F41" s="315">
        <f>_xlfn.IFERROR(IF(E41="","",RANK(E41,$E$27:$E$56,1)),"")</f>
        <v>1</v>
      </c>
      <c r="G41" s="313">
        <f>_xlfn.IFERROR(IF(E41="","",IF(E41="N",(MAX($F$27:$F$56)+1),F41)),"")</f>
        <v>1</v>
      </c>
      <c r="H41" s="42" t="s">
        <v>55</v>
      </c>
      <c r="I41" s="30">
        <v>59.9</v>
      </c>
      <c r="J41" s="29">
        <v>59.91</v>
      </c>
      <c r="K41" s="68"/>
      <c r="L41" s="57">
        <f t="shared" si="1"/>
        <v>59.91</v>
      </c>
      <c r="M41" s="365">
        <f>IF(L41="","",MIN(L42,L41))</f>
        <v>59.91</v>
      </c>
      <c r="N41" s="384">
        <f>IF(M41="","",RANK(M41,$M$27:$M$56,1))</f>
        <v>3</v>
      </c>
      <c r="O41" s="386">
        <f>IF(N41="","",SUM(N41,G41))</f>
        <v>4</v>
      </c>
      <c r="P41" s="363">
        <f>IF(O41="","",RANK(O41,$O$27:$O$56,1))</f>
        <v>1</v>
      </c>
      <c r="Q41" s="333">
        <f>IF(P41="","",VLOOKUP(P41,'Bodové hodnocení'!$A$1:$B$36,2,FALSE))</f>
        <v>16</v>
      </c>
    </row>
    <row r="42" spans="1:17" ht="17.25" thickBot="1" thickTop="1">
      <c r="A42" s="322"/>
      <c r="B42" s="320"/>
      <c r="C42" s="35" t="s">
        <v>58</v>
      </c>
      <c r="D42" s="66">
        <v>18.42</v>
      </c>
      <c r="E42" s="318"/>
      <c r="F42" s="316"/>
      <c r="G42" s="314"/>
      <c r="H42" s="40" t="s">
        <v>56</v>
      </c>
      <c r="I42" s="31"/>
      <c r="J42" s="62"/>
      <c r="K42" s="63"/>
      <c r="L42" s="58">
        <f t="shared" si="1"/>
      </c>
      <c r="M42" s="366"/>
      <c r="N42" s="439"/>
      <c r="O42" s="386"/>
      <c r="P42" s="399"/>
      <c r="Q42" s="337"/>
    </row>
    <row r="43" spans="1:17" ht="17.25" thickBot="1" thickTop="1">
      <c r="A43" s="321" t="s">
        <v>26</v>
      </c>
      <c r="B43" s="319" t="s">
        <v>10</v>
      </c>
      <c r="C43" s="34" t="s">
        <v>57</v>
      </c>
      <c r="D43" s="29">
        <v>24.54</v>
      </c>
      <c r="E43" s="317">
        <f>IF(D43="","",MAX(D43,D44))</f>
        <v>24.88</v>
      </c>
      <c r="F43" s="315">
        <f>_xlfn.IFERROR(IF(E43="","",RANK(E43,$E$27:$E$56,1)),"")</f>
        <v>11</v>
      </c>
      <c r="G43" s="313">
        <f>_xlfn.IFERROR(IF(E43="","",IF(E43="N",(MAX($F$27:$F$56)+1),F43)),"")</f>
        <v>11</v>
      </c>
      <c r="H43" s="39" t="s">
        <v>55</v>
      </c>
      <c r="I43" s="30">
        <v>68.71</v>
      </c>
      <c r="J43" s="64">
        <v>68.71</v>
      </c>
      <c r="K43" s="65">
        <v>10</v>
      </c>
      <c r="L43" s="57">
        <f t="shared" si="1"/>
        <v>78.71</v>
      </c>
      <c r="M43" s="365">
        <f>IF(L43="","",MIN(L44,L43))</f>
        <v>78.71</v>
      </c>
      <c r="N43" s="384">
        <f>IF(M43="","",RANK(M43,$M$27:$M$56,1))</f>
        <v>13</v>
      </c>
      <c r="O43" s="386">
        <f>IF(N43="","",SUM(N43,G43))</f>
        <v>24</v>
      </c>
      <c r="P43" s="363">
        <v>13</v>
      </c>
      <c r="Q43" s="333">
        <f>IF(P43="","",VLOOKUP(P43,'Bodové hodnocení'!$A$1:$B$36,2,FALSE))</f>
        <v>4</v>
      </c>
    </row>
    <row r="44" spans="1:17" ht="17.25" thickBot="1" thickTop="1">
      <c r="A44" s="338"/>
      <c r="B44" s="320"/>
      <c r="C44" s="36" t="s">
        <v>58</v>
      </c>
      <c r="D44" s="66">
        <v>24.88</v>
      </c>
      <c r="E44" s="318"/>
      <c r="F44" s="316"/>
      <c r="G44" s="314"/>
      <c r="H44" s="41" t="s">
        <v>56</v>
      </c>
      <c r="I44" s="31"/>
      <c r="J44" s="66"/>
      <c r="K44" s="67"/>
      <c r="L44" s="58">
        <f t="shared" si="1"/>
      </c>
      <c r="M44" s="366"/>
      <c r="N44" s="439"/>
      <c r="O44" s="386"/>
      <c r="P44" s="399"/>
      <c r="Q44" s="337"/>
    </row>
    <row r="45" spans="1:17" ht="16.5" thickBot="1">
      <c r="A45" s="321" t="s">
        <v>27</v>
      </c>
      <c r="B45" s="319" t="s">
        <v>12</v>
      </c>
      <c r="C45" s="37" t="s">
        <v>57</v>
      </c>
      <c r="D45" s="29">
        <v>19.41</v>
      </c>
      <c r="E45" s="317">
        <f>IF(D45="","",MAX(D45,D46))</f>
        <v>19.41</v>
      </c>
      <c r="F45" s="315">
        <f>_xlfn.IFERROR(IF(E45="","",RANK(E45,$E$27:$E$56,1)),"")</f>
        <v>5</v>
      </c>
      <c r="G45" s="313">
        <f>_xlfn.IFERROR(IF(E45="","",IF(E45="N",(MAX($F$27:$F$56)+1),F45)),"")</f>
        <v>5</v>
      </c>
      <c r="H45" s="42" t="s">
        <v>55</v>
      </c>
      <c r="I45" s="30">
        <v>60.84</v>
      </c>
      <c r="J45" s="29">
        <v>60.81</v>
      </c>
      <c r="K45" s="68"/>
      <c r="L45" s="57">
        <f t="shared" si="1"/>
        <v>60.84</v>
      </c>
      <c r="M45" s="365">
        <f>IF(L45="","",MIN(L46,L45))</f>
        <v>60.84</v>
      </c>
      <c r="N45" s="384">
        <f>IF(M45="","",RANK(M45,$M$27:$M$56,1))</f>
        <v>4</v>
      </c>
      <c r="O45" s="386">
        <f>IF(N45="","",SUM(N45,G45))</f>
        <v>9</v>
      </c>
      <c r="P45" s="363">
        <f>IF(O45="","",RANK(O45,$O$27:$O$56,1))</f>
        <v>3</v>
      </c>
      <c r="Q45" s="333">
        <f>IF(P45="","",VLOOKUP(P45,'Bodové hodnocení'!$A$1:$B$36,2,FALSE))</f>
        <v>14</v>
      </c>
    </row>
    <row r="46" spans="1:17" ht="16.5" thickBot="1">
      <c r="A46" s="322"/>
      <c r="B46" s="320"/>
      <c r="C46" s="35" t="s">
        <v>58</v>
      </c>
      <c r="D46" s="66">
        <v>19.33</v>
      </c>
      <c r="E46" s="318"/>
      <c r="F46" s="316"/>
      <c r="G46" s="314"/>
      <c r="H46" s="40" t="s">
        <v>56</v>
      </c>
      <c r="I46" s="31"/>
      <c r="J46" s="62"/>
      <c r="K46" s="63"/>
      <c r="L46" s="58">
        <f t="shared" si="1"/>
      </c>
      <c r="M46" s="366"/>
      <c r="N46" s="439"/>
      <c r="O46" s="386"/>
      <c r="P46" s="399"/>
      <c r="Q46" s="337"/>
    </row>
    <row r="47" spans="1:17" ht="16.5" thickBot="1">
      <c r="A47" s="321" t="s">
        <v>28</v>
      </c>
      <c r="B47" s="319" t="s">
        <v>97</v>
      </c>
      <c r="C47" s="34" t="s">
        <v>57</v>
      </c>
      <c r="D47" s="29">
        <v>28.62</v>
      </c>
      <c r="E47" s="317" t="s">
        <v>93</v>
      </c>
      <c r="F47" s="315">
        <f>_xlfn.IFERROR(IF(E47="","",RANK(E47,$E$27:$E$56,1)),"")</f>
      </c>
      <c r="G47" s="313">
        <f>_xlfn.IFERROR(IF(E47="","",IF(E47="N",(MAX($F$27:$F$56)+1),F47)),"")</f>
        <v>15</v>
      </c>
      <c r="H47" s="39" t="s">
        <v>55</v>
      </c>
      <c r="I47" s="30">
        <v>61.81</v>
      </c>
      <c r="J47" s="64">
        <v>61.96</v>
      </c>
      <c r="K47" s="65"/>
      <c r="L47" s="57">
        <f t="shared" si="1"/>
        <v>61.96</v>
      </c>
      <c r="M47" s="365">
        <f>IF(L47="","",MIN(L48,L47))</f>
        <v>61.96</v>
      </c>
      <c r="N47" s="384">
        <f>IF(M47="","",RANK(M47,$M$27:$M$56,1))</f>
        <v>5</v>
      </c>
      <c r="O47" s="386">
        <f>IF(N47="","",SUM(N47,G47))</f>
        <v>20</v>
      </c>
      <c r="P47" s="363">
        <v>11</v>
      </c>
      <c r="Q47" s="333">
        <f>IF(P47="","",VLOOKUP(P47,'Bodové hodnocení'!$A$1:$B$36,2,FALSE))</f>
        <v>6</v>
      </c>
    </row>
    <row r="48" spans="1:17" ht="16.5" thickBot="1">
      <c r="A48" s="338"/>
      <c r="B48" s="320"/>
      <c r="C48" s="36" t="s">
        <v>58</v>
      </c>
      <c r="D48" s="66">
        <v>24.54</v>
      </c>
      <c r="E48" s="318"/>
      <c r="F48" s="316"/>
      <c r="G48" s="314"/>
      <c r="H48" s="41" t="s">
        <v>56</v>
      </c>
      <c r="I48" s="31"/>
      <c r="J48" s="66"/>
      <c r="K48" s="67"/>
      <c r="L48" s="58">
        <f t="shared" si="1"/>
      </c>
      <c r="M48" s="366"/>
      <c r="N48" s="439"/>
      <c r="O48" s="386"/>
      <c r="P48" s="399"/>
      <c r="Q48" s="337"/>
    </row>
    <row r="49" spans="1:17" ht="16.5" thickBot="1">
      <c r="A49" s="321" t="s">
        <v>29</v>
      </c>
      <c r="B49" s="319" t="s">
        <v>14</v>
      </c>
      <c r="C49" s="37" t="s">
        <v>57</v>
      </c>
      <c r="D49" s="29">
        <v>32.01</v>
      </c>
      <c r="E49" s="317">
        <f>IF(D49="","",MAX(D49,D50))</f>
        <v>32.01</v>
      </c>
      <c r="F49" s="315">
        <f>_xlfn.IFERROR(IF(E49="","",RANK(E49,$E$27:$E$56,1)),"")</f>
        <v>12</v>
      </c>
      <c r="G49" s="313">
        <f>_xlfn.IFERROR(IF(E49="","",IF(E49="N",(MAX($F$27:$F$56)+1),F49)),"")</f>
        <v>12</v>
      </c>
      <c r="H49" s="42" t="s">
        <v>55</v>
      </c>
      <c r="I49" s="30">
        <v>66.34</v>
      </c>
      <c r="J49" s="29">
        <v>66.43</v>
      </c>
      <c r="K49" s="68"/>
      <c r="L49" s="57">
        <f t="shared" si="1"/>
        <v>66.43</v>
      </c>
      <c r="M49" s="365">
        <f>IF(L49="","",MIN(L50,L49))</f>
        <v>66.43</v>
      </c>
      <c r="N49" s="384">
        <f>IF(M49="","",RANK(M49,$M$27:$M$56,1))</f>
        <v>8</v>
      </c>
      <c r="O49" s="386">
        <f>IF(N49="","",SUM(N49,G49))</f>
        <v>20</v>
      </c>
      <c r="P49" s="363">
        <f>IF(O49="","",RANK(O49,$O$27:$O$56,1))</f>
        <v>10</v>
      </c>
      <c r="Q49" s="333">
        <f>IF(P49="","",VLOOKUP(P49,'Bodové hodnocení'!$A$1:$B$36,2,FALSE))</f>
        <v>7</v>
      </c>
    </row>
    <row r="50" spans="1:17" ht="16.5" thickBot="1">
      <c r="A50" s="322"/>
      <c r="B50" s="320"/>
      <c r="C50" s="35" t="s">
        <v>58</v>
      </c>
      <c r="D50" s="66">
        <v>29.21</v>
      </c>
      <c r="E50" s="318"/>
      <c r="F50" s="316"/>
      <c r="G50" s="314"/>
      <c r="H50" s="40" t="s">
        <v>56</v>
      </c>
      <c r="I50" s="31"/>
      <c r="J50" s="62"/>
      <c r="K50" s="63"/>
      <c r="L50" s="58">
        <f t="shared" si="1"/>
      </c>
      <c r="M50" s="366"/>
      <c r="N50" s="439"/>
      <c r="O50" s="386"/>
      <c r="P50" s="399"/>
      <c r="Q50" s="337"/>
    </row>
    <row r="51" spans="1:17" ht="16.5" thickBot="1">
      <c r="A51" s="321" t="s">
        <v>30</v>
      </c>
      <c r="B51" s="319" t="s">
        <v>98</v>
      </c>
      <c r="C51" s="34" t="s">
        <v>57</v>
      </c>
      <c r="D51" s="29">
        <v>19.28</v>
      </c>
      <c r="E51" s="317">
        <f>IF(D51="","",MAX(D51,D52))</f>
        <v>19.28</v>
      </c>
      <c r="F51" s="315">
        <f>_xlfn.IFERROR(IF(E51="","",RANK(E51,$E$27:$E$56,1)),"")</f>
        <v>3</v>
      </c>
      <c r="G51" s="313">
        <f>_xlfn.IFERROR(IF(E51="","",IF(E51="N",(MAX($F$27:$F$56)+1),F51)),"")</f>
        <v>3</v>
      </c>
      <c r="H51" s="39" t="s">
        <v>55</v>
      </c>
      <c r="I51" s="30">
        <v>81.96</v>
      </c>
      <c r="J51" s="64">
        <v>81.71</v>
      </c>
      <c r="K51" s="65">
        <v>10</v>
      </c>
      <c r="L51" s="57">
        <f t="shared" si="1"/>
        <v>91.96</v>
      </c>
      <c r="M51" s="365">
        <f>IF(L51="","",MIN(L52,L51))</f>
        <v>91.96</v>
      </c>
      <c r="N51" s="384">
        <f>IF(M51="","",RANK(M51,$M$27:$M$56,1))</f>
        <v>15</v>
      </c>
      <c r="O51" s="386">
        <f>IF(N51="","",SUM(N51,G51))</f>
        <v>18</v>
      </c>
      <c r="P51" s="363">
        <f>IF(O51="","",RANK(O51,$O$27:$O$56,1))</f>
        <v>8</v>
      </c>
      <c r="Q51" s="333">
        <f>IF(P51="","",VLOOKUP(P51,'Bodové hodnocení'!$A$1:$B$36,2,FALSE))</f>
        <v>9</v>
      </c>
    </row>
    <row r="52" spans="1:17" ht="16.5" thickBot="1">
      <c r="A52" s="338"/>
      <c r="B52" s="320"/>
      <c r="C52" s="36" t="s">
        <v>58</v>
      </c>
      <c r="D52" s="66">
        <v>18.69</v>
      </c>
      <c r="E52" s="318"/>
      <c r="F52" s="316"/>
      <c r="G52" s="314"/>
      <c r="H52" s="41" t="s">
        <v>56</v>
      </c>
      <c r="I52" s="31"/>
      <c r="J52" s="66"/>
      <c r="K52" s="67"/>
      <c r="L52" s="58">
        <f t="shared" si="1"/>
      </c>
      <c r="M52" s="366"/>
      <c r="N52" s="439"/>
      <c r="O52" s="386"/>
      <c r="P52" s="399"/>
      <c r="Q52" s="337"/>
    </row>
    <row r="53" spans="1:17" ht="16.5" thickBot="1">
      <c r="A53" s="321" t="s">
        <v>44</v>
      </c>
      <c r="B53" s="319" t="s">
        <v>96</v>
      </c>
      <c r="C53" s="34" t="s">
        <v>57</v>
      </c>
      <c r="D53" s="29">
        <v>20.65</v>
      </c>
      <c r="E53" s="317">
        <f>IF(D53="","",MAX(D53,D54))</f>
        <v>20.65</v>
      </c>
      <c r="F53" s="315">
        <f>_xlfn.IFERROR(IF(E53="","",RANK(E53,$E$27:$E$56,1)),"")</f>
        <v>8</v>
      </c>
      <c r="G53" s="313">
        <f>_xlfn.IFERROR(IF(E53="","",IF(E53="N",(MAX($F$27:$F$56)+1),F53)),"")</f>
        <v>8</v>
      </c>
      <c r="H53" s="39" t="s">
        <v>55</v>
      </c>
      <c r="I53" s="30">
        <v>57.75</v>
      </c>
      <c r="J53" s="64">
        <v>57.65</v>
      </c>
      <c r="K53" s="65"/>
      <c r="L53" s="57">
        <f t="shared" si="1"/>
        <v>57.75</v>
      </c>
      <c r="M53" s="365">
        <f>IF(L53="","",MIN(L54,L53))</f>
        <v>57.75</v>
      </c>
      <c r="N53" s="384">
        <f>IF(M53="","",RANK(M53,$M$27:$M$56,1))</f>
        <v>2</v>
      </c>
      <c r="O53" s="386">
        <f>IF(N53="","",SUM(N53,G53))</f>
        <v>10</v>
      </c>
      <c r="P53" s="363">
        <f>IF(O53="","",RANK(O53,$O$27:$O$56,1))</f>
        <v>4</v>
      </c>
      <c r="Q53" s="333">
        <f>IF(P53="","",VLOOKUP(P53,'Bodové hodnocení'!$A$1:$B$36,2,FALSE))</f>
        <v>13</v>
      </c>
    </row>
    <row r="54" spans="1:17" ht="16.5" thickBot="1">
      <c r="A54" s="322"/>
      <c r="B54" s="320"/>
      <c r="C54" s="36" t="s">
        <v>58</v>
      </c>
      <c r="D54" s="66">
        <v>20.53</v>
      </c>
      <c r="E54" s="318"/>
      <c r="F54" s="316"/>
      <c r="G54" s="314"/>
      <c r="H54" s="41" t="s">
        <v>56</v>
      </c>
      <c r="I54" s="31"/>
      <c r="J54" s="66"/>
      <c r="K54" s="67"/>
      <c r="L54" s="58">
        <f t="shared" si="1"/>
      </c>
      <c r="M54" s="366"/>
      <c r="N54" s="439"/>
      <c r="O54" s="386"/>
      <c r="P54" s="399"/>
      <c r="Q54" s="337"/>
    </row>
    <row r="55" spans="1:17" ht="16.5" thickBot="1">
      <c r="A55" s="321" t="s">
        <v>53</v>
      </c>
      <c r="B55" s="319" t="s">
        <v>99</v>
      </c>
      <c r="C55" s="34" t="s">
        <v>57</v>
      </c>
      <c r="D55" s="64">
        <v>24.04</v>
      </c>
      <c r="E55" s="317">
        <f>IF(D55="","",MAX(D55,D56))</f>
        <v>24.04</v>
      </c>
      <c r="F55" s="315">
        <f>_xlfn.IFERROR(IF(E55="","",RANK(E55,$E$27:$E$56,1)),"")</f>
        <v>10</v>
      </c>
      <c r="G55" s="313">
        <f>_xlfn.IFERROR(IF(E55="","",IF(E55="N",(MAX($F$27:$F$56)+1),F55)),"")</f>
        <v>10</v>
      </c>
      <c r="H55" s="39" t="s">
        <v>55</v>
      </c>
      <c r="I55" s="30">
        <v>79.59</v>
      </c>
      <c r="J55" s="64">
        <v>79.5</v>
      </c>
      <c r="K55" s="65">
        <v>10</v>
      </c>
      <c r="L55" s="57">
        <f t="shared" si="1"/>
        <v>89.59</v>
      </c>
      <c r="M55" s="365">
        <f>IF(L55="","",MIN(L56,L55))</f>
        <v>89.59</v>
      </c>
      <c r="N55" s="384">
        <f>IF(M55="","",RANK(M55,$M$27:$M$56,1))</f>
        <v>14</v>
      </c>
      <c r="O55" s="386">
        <f>IF(N55="","",SUM(N55,G55))</f>
        <v>24</v>
      </c>
      <c r="P55" s="363">
        <f>IF(O55="","",RANK(O55,$O$27:$O$56,1))</f>
        <v>12</v>
      </c>
      <c r="Q55" s="333">
        <f>IF(P55="","",VLOOKUP(P55,'Bodové hodnocení'!$A$1:$B$36,2,FALSE))</f>
        <v>5</v>
      </c>
    </row>
    <row r="56" spans="1:17" ht="16.5" thickBot="1">
      <c r="A56" s="339"/>
      <c r="B56" s="406"/>
      <c r="C56" s="38" t="s">
        <v>58</v>
      </c>
      <c r="D56" s="69">
        <v>23.45</v>
      </c>
      <c r="E56" s="440"/>
      <c r="F56" s="408"/>
      <c r="G56" s="409"/>
      <c r="H56" s="43" t="s">
        <v>56</v>
      </c>
      <c r="I56" s="33"/>
      <c r="J56" s="69"/>
      <c r="K56" s="70"/>
      <c r="L56" s="59">
        <f t="shared" si="1"/>
      </c>
      <c r="M56" s="441"/>
      <c r="N56" s="438"/>
      <c r="O56" s="400"/>
      <c r="P56" s="401"/>
      <c r="Q56" s="334"/>
    </row>
    <row r="57" ht="15.75" thickTop="1"/>
  </sheetData>
  <sheetProtection formatCells="0" formatColumns="0" formatRows="0" insertColumns="0" insertRows="0" insertHyperlinks="0" deleteColumns="0" deleteRows="0" sort="0" autoFilter="0" pivotTables="0"/>
  <mergeCells count="264">
    <mergeCell ref="A1:Q1"/>
    <mergeCell ref="A2:B2"/>
    <mergeCell ref="C2:F2"/>
    <mergeCell ref="H2:N2"/>
    <mergeCell ref="O2:O3"/>
    <mergeCell ref="P2:P3"/>
    <mergeCell ref="Q2:Q3"/>
    <mergeCell ref="A4:A5"/>
    <mergeCell ref="B4:B5"/>
    <mergeCell ref="E4:E5"/>
    <mergeCell ref="F4:F5"/>
    <mergeCell ref="G4:G5"/>
    <mergeCell ref="M4:M5"/>
    <mergeCell ref="N4:N5"/>
    <mergeCell ref="O4:O5"/>
    <mergeCell ref="P4:P5"/>
    <mergeCell ref="Q4:Q5"/>
    <mergeCell ref="A6:A7"/>
    <mergeCell ref="B6:B7"/>
    <mergeCell ref="E6:E7"/>
    <mergeCell ref="F6:F7"/>
    <mergeCell ref="G6:G7"/>
    <mergeCell ref="M6:M7"/>
    <mergeCell ref="N6:N7"/>
    <mergeCell ref="O6:O7"/>
    <mergeCell ref="P6:P7"/>
    <mergeCell ref="Q6:Q7"/>
    <mergeCell ref="A8:A9"/>
    <mergeCell ref="B8:B9"/>
    <mergeCell ref="E8:E9"/>
    <mergeCell ref="F8:F9"/>
    <mergeCell ref="G8:G9"/>
    <mergeCell ref="M8:M9"/>
    <mergeCell ref="N8:N9"/>
    <mergeCell ref="O8:O9"/>
    <mergeCell ref="P8:P9"/>
    <mergeCell ref="Q8:Q9"/>
    <mergeCell ref="A10:A11"/>
    <mergeCell ref="B10:B11"/>
    <mergeCell ref="E10:E11"/>
    <mergeCell ref="F10:F11"/>
    <mergeCell ref="G10:G11"/>
    <mergeCell ref="M10:M11"/>
    <mergeCell ref="N10:N11"/>
    <mergeCell ref="O10:O11"/>
    <mergeCell ref="P10:P11"/>
    <mergeCell ref="Q10:Q11"/>
    <mergeCell ref="A12:A13"/>
    <mergeCell ref="B12:B13"/>
    <mergeCell ref="E12:E13"/>
    <mergeCell ref="F12:F13"/>
    <mergeCell ref="G12:G13"/>
    <mergeCell ref="M12:M13"/>
    <mergeCell ref="N12:N13"/>
    <mergeCell ref="O12:O13"/>
    <mergeCell ref="P12:P13"/>
    <mergeCell ref="Q12:Q13"/>
    <mergeCell ref="A14:A15"/>
    <mergeCell ref="B14:B15"/>
    <mergeCell ref="E14:E15"/>
    <mergeCell ref="F14:F15"/>
    <mergeCell ref="G14:G15"/>
    <mergeCell ref="M14:M15"/>
    <mergeCell ref="N14:N15"/>
    <mergeCell ref="O14:O15"/>
    <mergeCell ref="P14:P15"/>
    <mergeCell ref="Q14:Q15"/>
    <mergeCell ref="A16:A17"/>
    <mergeCell ref="B16:B17"/>
    <mergeCell ref="E16:E17"/>
    <mergeCell ref="F16:F17"/>
    <mergeCell ref="G16:G17"/>
    <mergeCell ref="M16:M17"/>
    <mergeCell ref="N16:N17"/>
    <mergeCell ref="O16:O17"/>
    <mergeCell ref="P16:P17"/>
    <mergeCell ref="Q16:Q17"/>
    <mergeCell ref="A18:A19"/>
    <mergeCell ref="B18:B19"/>
    <mergeCell ref="E18:E19"/>
    <mergeCell ref="F18:F19"/>
    <mergeCell ref="G18:G19"/>
    <mergeCell ref="M18:M19"/>
    <mergeCell ref="N18:N19"/>
    <mergeCell ref="O18:O19"/>
    <mergeCell ref="P18:P19"/>
    <mergeCell ref="Q18:Q19"/>
    <mergeCell ref="A20:A21"/>
    <mergeCell ref="B20:B21"/>
    <mergeCell ref="E20:E21"/>
    <mergeCell ref="F20:F21"/>
    <mergeCell ref="G20:G21"/>
    <mergeCell ref="M20:M21"/>
    <mergeCell ref="N20:N21"/>
    <mergeCell ref="O20:O21"/>
    <mergeCell ref="P20:P21"/>
    <mergeCell ref="Q20:Q21"/>
    <mergeCell ref="A22:A23"/>
    <mergeCell ref="B22:B23"/>
    <mergeCell ref="E22:E23"/>
    <mergeCell ref="F22:F23"/>
    <mergeCell ref="G22:G23"/>
    <mergeCell ref="M22:M23"/>
    <mergeCell ref="N22:N23"/>
    <mergeCell ref="O22:O23"/>
    <mergeCell ref="P22:P23"/>
    <mergeCell ref="Q22:Q23"/>
    <mergeCell ref="A24:Q24"/>
    <mergeCell ref="A25:B25"/>
    <mergeCell ref="Q25:Q26"/>
    <mergeCell ref="A27:A28"/>
    <mergeCell ref="B27:B28"/>
    <mergeCell ref="E27:E28"/>
    <mergeCell ref="F27:F28"/>
    <mergeCell ref="G27:G28"/>
    <mergeCell ref="M27:M28"/>
    <mergeCell ref="N27:N28"/>
    <mergeCell ref="P27:P28"/>
    <mergeCell ref="Q27:Q28"/>
    <mergeCell ref="F31:F32"/>
    <mergeCell ref="G31:G32"/>
    <mergeCell ref="M31:M32"/>
    <mergeCell ref="A29:A30"/>
    <mergeCell ref="B29:B30"/>
    <mergeCell ref="E29:E30"/>
    <mergeCell ref="F29:F30"/>
    <mergeCell ref="G29:G30"/>
    <mergeCell ref="M29:M30"/>
    <mergeCell ref="A33:A34"/>
    <mergeCell ref="B33:B34"/>
    <mergeCell ref="E33:E34"/>
    <mergeCell ref="F33:F34"/>
    <mergeCell ref="G33:G34"/>
    <mergeCell ref="Q29:Q30"/>
    <mergeCell ref="M33:M34"/>
    <mergeCell ref="A31:A32"/>
    <mergeCell ref="B31:B32"/>
    <mergeCell ref="E31:E32"/>
    <mergeCell ref="N29:N30"/>
    <mergeCell ref="P29:P30"/>
    <mergeCell ref="Q33:Q34"/>
    <mergeCell ref="N31:N32"/>
    <mergeCell ref="O31:O32"/>
    <mergeCell ref="P31:P32"/>
    <mergeCell ref="Q31:Q32"/>
    <mergeCell ref="O33:O34"/>
    <mergeCell ref="O29:O30"/>
    <mergeCell ref="O27:O28"/>
    <mergeCell ref="O25:O26"/>
    <mergeCell ref="P33:P34"/>
    <mergeCell ref="P25:P26"/>
    <mergeCell ref="C25:F25"/>
    <mergeCell ref="H25:N25"/>
    <mergeCell ref="A35:A36"/>
    <mergeCell ref="B35:B36"/>
    <mergeCell ref="E35:E36"/>
    <mergeCell ref="F35:F36"/>
    <mergeCell ref="G35:G36"/>
    <mergeCell ref="M35:M36"/>
    <mergeCell ref="N35:N36"/>
    <mergeCell ref="N33:N34"/>
    <mergeCell ref="O35:O36"/>
    <mergeCell ref="P35:P36"/>
    <mergeCell ref="Q35:Q36"/>
    <mergeCell ref="A37:A38"/>
    <mergeCell ref="B37:B38"/>
    <mergeCell ref="E37:E38"/>
    <mergeCell ref="F37:F38"/>
    <mergeCell ref="G37:G38"/>
    <mergeCell ref="M37:M38"/>
    <mergeCell ref="N37:N38"/>
    <mergeCell ref="O37:O38"/>
    <mergeCell ref="P37:P38"/>
    <mergeCell ref="Q37:Q38"/>
    <mergeCell ref="A39:A40"/>
    <mergeCell ref="B39:B40"/>
    <mergeCell ref="E39:E40"/>
    <mergeCell ref="F39:F40"/>
    <mergeCell ref="G39:G40"/>
    <mergeCell ref="M39:M40"/>
    <mergeCell ref="N39:N40"/>
    <mergeCell ref="O39:O40"/>
    <mergeCell ref="P39:P40"/>
    <mergeCell ref="Q39:Q40"/>
    <mergeCell ref="A41:A42"/>
    <mergeCell ref="B41:B42"/>
    <mergeCell ref="E41:E42"/>
    <mergeCell ref="F41:F42"/>
    <mergeCell ref="G41:G42"/>
    <mergeCell ref="M41:M42"/>
    <mergeCell ref="N41:N42"/>
    <mergeCell ref="O41:O42"/>
    <mergeCell ref="P41:P42"/>
    <mergeCell ref="Q41:Q42"/>
    <mergeCell ref="A43:A44"/>
    <mergeCell ref="B43:B44"/>
    <mergeCell ref="E43:E44"/>
    <mergeCell ref="F43:F44"/>
    <mergeCell ref="G43:G44"/>
    <mergeCell ref="M43:M44"/>
    <mergeCell ref="N43:N44"/>
    <mergeCell ref="O43:O44"/>
    <mergeCell ref="P43:P44"/>
    <mergeCell ref="Q43:Q44"/>
    <mergeCell ref="A45:A46"/>
    <mergeCell ref="B45:B46"/>
    <mergeCell ref="E45:E46"/>
    <mergeCell ref="F45:F46"/>
    <mergeCell ref="G45:G46"/>
    <mergeCell ref="M45:M46"/>
    <mergeCell ref="N45:N46"/>
    <mergeCell ref="O45:O46"/>
    <mergeCell ref="P45:P46"/>
    <mergeCell ref="Q45:Q46"/>
    <mergeCell ref="A47:A48"/>
    <mergeCell ref="B47:B48"/>
    <mergeCell ref="E47:E48"/>
    <mergeCell ref="F47:F48"/>
    <mergeCell ref="G47:G48"/>
    <mergeCell ref="M47:M48"/>
    <mergeCell ref="N47:N48"/>
    <mergeCell ref="O47:O48"/>
    <mergeCell ref="P47:P48"/>
    <mergeCell ref="Q47:Q48"/>
    <mergeCell ref="A49:A50"/>
    <mergeCell ref="B49:B50"/>
    <mergeCell ref="E49:E50"/>
    <mergeCell ref="F49:F50"/>
    <mergeCell ref="G49:G50"/>
    <mergeCell ref="M49:M50"/>
    <mergeCell ref="N49:N50"/>
    <mergeCell ref="O49:O50"/>
    <mergeCell ref="P49:P50"/>
    <mergeCell ref="Q49:Q50"/>
    <mergeCell ref="A51:A52"/>
    <mergeCell ref="B51:B52"/>
    <mergeCell ref="E51:E52"/>
    <mergeCell ref="F51:F52"/>
    <mergeCell ref="G51:G52"/>
    <mergeCell ref="M51:M52"/>
    <mergeCell ref="N51:N52"/>
    <mergeCell ref="O51:O52"/>
    <mergeCell ref="P51:P52"/>
    <mergeCell ref="Q51:Q52"/>
    <mergeCell ref="A53:A54"/>
    <mergeCell ref="B53:B54"/>
    <mergeCell ref="E53:E54"/>
    <mergeCell ref="F53:F54"/>
    <mergeCell ref="G53:G54"/>
    <mergeCell ref="M53:M54"/>
    <mergeCell ref="A55:A56"/>
    <mergeCell ref="B55:B56"/>
    <mergeCell ref="E55:E56"/>
    <mergeCell ref="F55:F56"/>
    <mergeCell ref="G55:G56"/>
    <mergeCell ref="M55:M56"/>
    <mergeCell ref="N55:N56"/>
    <mergeCell ref="O55:O56"/>
    <mergeCell ref="P55:P56"/>
    <mergeCell ref="Q55:Q56"/>
    <mergeCell ref="N53:N54"/>
    <mergeCell ref="O53:O54"/>
    <mergeCell ref="P53:P54"/>
    <mergeCell ref="Q53:Q54"/>
  </mergeCells>
  <conditionalFormatting sqref="A4:Q23">
    <cfRule type="expression" priority="344" dxfId="0" stopIfTrue="1">
      <formula>MOD(ROW(A20)-ROW($A$4)+$Z$1,$AA$1+$Z$1)&lt;$AA$1</formula>
    </cfRule>
  </conditionalFormatting>
  <conditionalFormatting sqref="A27:Q56">
    <cfRule type="expression" priority="347" dxfId="0" stopIfTrue="1">
      <formula>MOD(ROW(A56)-ROW($A$32)+$Z$1,$AA$1+$Z$1)&lt;$AA$1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69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23" max="16" man="1"/>
  </rowBreaks>
  <ignoredErrors>
    <ignoredError sqref="E4:E23 E27:E46 E48:E56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A59"/>
  <sheetViews>
    <sheetView zoomScalePageLayoutView="0" workbookViewId="0" topLeftCell="A29">
      <selection activeCell="A32" sqref="A32:A33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1.421875" style="0" customWidth="1"/>
    <col min="6" max="6" width="5.57421875" style="27" hidden="1" customWidth="1"/>
    <col min="7" max="7" width="11.421875" style="0" customWidth="1"/>
    <col min="8" max="12" width="10.00390625" style="20" customWidth="1"/>
    <col min="13" max="13" width="11.7109375" style="20" customWidth="1"/>
    <col min="14" max="14" width="11.8515625" style="0" customWidth="1"/>
    <col min="15" max="15" width="11.28125" style="0" customWidth="1"/>
    <col min="16" max="16" width="11.574218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360" t="s">
        <v>89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2"/>
      <c r="Z1" s="44">
        <v>2</v>
      </c>
      <c r="AA1" s="44">
        <v>2</v>
      </c>
    </row>
    <row r="2" spans="1:17" s="44" customFormat="1" ht="22.5" customHeight="1" thickBot="1" thickTop="1">
      <c r="A2" s="353" t="s">
        <v>59</v>
      </c>
      <c r="B2" s="354"/>
      <c r="C2" s="355" t="s">
        <v>31</v>
      </c>
      <c r="D2" s="356"/>
      <c r="E2" s="356"/>
      <c r="F2" s="356"/>
      <c r="G2" s="45"/>
      <c r="H2" s="357" t="s">
        <v>67</v>
      </c>
      <c r="I2" s="357"/>
      <c r="J2" s="357"/>
      <c r="K2" s="357"/>
      <c r="L2" s="357"/>
      <c r="M2" s="357"/>
      <c r="N2" s="357"/>
      <c r="O2" s="371" t="s">
        <v>32</v>
      </c>
      <c r="P2" s="373" t="s">
        <v>70</v>
      </c>
      <c r="Q2" s="375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 t="s">
        <v>36</v>
      </c>
      <c r="G3" s="77" t="s">
        <v>36</v>
      </c>
      <c r="H3" s="75"/>
      <c r="I3" s="78" t="s">
        <v>37</v>
      </c>
      <c r="J3" s="78" t="s">
        <v>38</v>
      </c>
      <c r="K3" s="78" t="s">
        <v>39</v>
      </c>
      <c r="L3" s="78" t="s">
        <v>42</v>
      </c>
      <c r="M3" s="78" t="s">
        <v>35</v>
      </c>
      <c r="N3" s="79" t="s">
        <v>36</v>
      </c>
      <c r="O3" s="372"/>
      <c r="P3" s="374"/>
      <c r="Q3" s="376"/>
    </row>
    <row r="4" spans="1:17" ht="15.75" customHeight="1" thickBot="1">
      <c r="A4" s="321" t="s">
        <v>16</v>
      </c>
      <c r="B4" s="340" t="s">
        <v>64</v>
      </c>
      <c r="C4" s="34" t="s">
        <v>57</v>
      </c>
      <c r="D4" s="64">
        <v>27.074</v>
      </c>
      <c r="E4" s="317">
        <f>IF(D4="","",MAX(D4,D5))</f>
        <v>27.074</v>
      </c>
      <c r="F4" s="315">
        <f>_xlfn.IFERROR(IF(E4="","",RANK(E4,$E$4:$E$27,1)),"")</f>
        <v>1</v>
      </c>
      <c r="G4" s="313">
        <f>_xlfn.IFERROR(IF(E4="","",IF(E4="N",(MAX($F$4:$F$27)+1),F4)),"")</f>
        <v>1</v>
      </c>
      <c r="H4" s="39" t="s">
        <v>55</v>
      </c>
      <c r="I4" s="30">
        <v>67.18</v>
      </c>
      <c r="J4" s="64">
        <v>67.5</v>
      </c>
      <c r="K4" s="65"/>
      <c r="L4" s="21">
        <f>IF(I4="","",MAX(I4,J4)+K4)</f>
        <v>67.5</v>
      </c>
      <c r="M4" s="365">
        <f>IF(L4="","",MIN(L5,L4))</f>
        <v>67.5</v>
      </c>
      <c r="N4" s="384">
        <f>IF(M4="","",RANK(M4,$M$4:$M$27,1))</f>
        <v>1</v>
      </c>
      <c r="O4" s="386">
        <f>IF(N4="","",SUM(N4,G4))</f>
        <v>2</v>
      </c>
      <c r="P4" s="363">
        <f>IF(O4="","",RANK(O4,$O$4:$O$27,1))</f>
        <v>1</v>
      </c>
      <c r="Q4" s="333">
        <f>IF(P4="","",VLOOKUP(P4,'Bodové hodnocení'!$A$1:$B$36,2,FALSE))</f>
        <v>16</v>
      </c>
    </row>
    <row r="5" spans="1:17" ht="15.75" customHeight="1" thickBot="1">
      <c r="A5" s="322"/>
      <c r="B5" s="348"/>
      <c r="C5" s="36" t="s">
        <v>58</v>
      </c>
      <c r="D5" s="66">
        <v>6.1</v>
      </c>
      <c r="E5" s="318"/>
      <c r="F5" s="316"/>
      <c r="G5" s="314"/>
      <c r="H5" s="41" t="s">
        <v>56</v>
      </c>
      <c r="I5" s="31"/>
      <c r="J5" s="66"/>
      <c r="K5" s="67"/>
      <c r="L5" s="23">
        <f aca="true" t="shared" si="0" ref="L5:L27">IF(I5="","",MAX(I5,J5)+K5)</f>
      </c>
      <c r="M5" s="367"/>
      <c r="N5" s="385"/>
      <c r="O5" s="386"/>
      <c r="P5" s="364"/>
      <c r="Q5" s="391"/>
    </row>
    <row r="6" spans="1:17" ht="15.75" customHeight="1" thickBot="1">
      <c r="A6" s="338" t="s">
        <v>18</v>
      </c>
      <c r="B6" s="392" t="s">
        <v>94</v>
      </c>
      <c r="C6" s="34" t="s">
        <v>57</v>
      </c>
      <c r="D6" s="64">
        <v>37.305</v>
      </c>
      <c r="E6" s="453">
        <f>IF(D6="","",MAX(D6,D7))</f>
        <v>42.075</v>
      </c>
      <c r="F6" s="454">
        <f>_xlfn.IFERROR(IF(E6="","",RANK(E6,$E$4:$E$27,1)),"")</f>
        <v>8</v>
      </c>
      <c r="G6" s="455">
        <f>_xlfn.IFERROR(IF(E6="","",IF(E6="N",(MAX($F$4:$F$27)+1),F6)),"")</f>
        <v>8</v>
      </c>
      <c r="H6" s="42" t="s">
        <v>55</v>
      </c>
      <c r="I6" s="30">
        <v>74.49</v>
      </c>
      <c r="J6" s="64">
        <v>74.43</v>
      </c>
      <c r="K6" s="65"/>
      <c r="L6" s="21">
        <f t="shared" si="0"/>
        <v>74.49</v>
      </c>
      <c r="M6" s="366">
        <f>IF(L6="","",MIN(L7,L6))</f>
        <v>74.49</v>
      </c>
      <c r="N6" s="439">
        <f>IF(M6="","",RANK(M6,$M$4:$M$27,1))</f>
        <v>2</v>
      </c>
      <c r="O6" s="390">
        <f>IF(N6="","",SUM(N6,G6))</f>
        <v>10</v>
      </c>
      <c r="P6" s="363">
        <v>4</v>
      </c>
      <c r="Q6" s="337">
        <f>IF(P6="","",VLOOKUP(P6,'Bodové hodnocení'!$A$1:$B$36,2,FALSE))</f>
        <v>13</v>
      </c>
    </row>
    <row r="7" spans="1:25" ht="15.75" customHeight="1" thickBot="1">
      <c r="A7" s="338"/>
      <c r="B7" s="392"/>
      <c r="C7" s="35" t="s">
        <v>58</v>
      </c>
      <c r="D7" s="66">
        <v>42.075</v>
      </c>
      <c r="E7" s="453"/>
      <c r="F7" s="454"/>
      <c r="G7" s="455"/>
      <c r="H7" s="40" t="s">
        <v>56</v>
      </c>
      <c r="I7" s="31"/>
      <c r="J7" s="62"/>
      <c r="K7" s="63"/>
      <c r="L7" s="22">
        <f t="shared" si="0"/>
      </c>
      <c r="M7" s="366"/>
      <c r="N7" s="439"/>
      <c r="O7" s="389"/>
      <c r="P7" s="364"/>
      <c r="Q7" s="337"/>
      <c r="Y7" s="28"/>
    </row>
    <row r="8" spans="1:25" ht="15.75" customHeight="1" thickBot="1">
      <c r="A8" s="321" t="s">
        <v>19</v>
      </c>
      <c r="B8" s="319" t="s">
        <v>6</v>
      </c>
      <c r="C8" s="34" t="s">
        <v>57</v>
      </c>
      <c r="D8" s="64">
        <v>34.872</v>
      </c>
      <c r="E8" s="317">
        <f>IF(D8="","",MAX(D8,D9))</f>
        <v>34.872</v>
      </c>
      <c r="F8" s="315">
        <f>_xlfn.IFERROR(IF(E8="","",RANK(E8,$E$4:$E$27,1)),"")</f>
        <v>6</v>
      </c>
      <c r="G8" s="313">
        <f>_xlfn.IFERROR(IF(E8="","",IF(E8="N",(MAX($F$4:$F$27)+1),F8)),"")</f>
        <v>6</v>
      </c>
      <c r="H8" s="39" t="s">
        <v>55</v>
      </c>
      <c r="I8" s="30">
        <v>92.43</v>
      </c>
      <c r="J8" s="64">
        <v>92.31</v>
      </c>
      <c r="K8" s="65"/>
      <c r="L8" s="21">
        <f t="shared" si="0"/>
        <v>92.43</v>
      </c>
      <c r="M8" s="365">
        <f>IF(L8="","",MIN(L9,L8))</f>
        <v>92.43</v>
      </c>
      <c r="N8" s="384">
        <f>IF(M8="","",RANK(M8,$M$4:$M$27,1))</f>
        <v>6</v>
      </c>
      <c r="O8" s="386">
        <f>IF(N8="","",SUM(N8,G8))</f>
        <v>12</v>
      </c>
      <c r="P8" s="363">
        <f>IF(O8="","",RANK(O8,$O$4:$O$27,1))</f>
        <v>6</v>
      </c>
      <c r="Q8" s="333">
        <f>IF(P8="","",VLOOKUP(P8,'Bodové hodnocení'!$A$1:$B$36,2,FALSE))</f>
        <v>11</v>
      </c>
      <c r="Y8" s="28"/>
    </row>
    <row r="9" spans="1:25" ht="15.75" customHeight="1" thickBot="1">
      <c r="A9" s="322"/>
      <c r="B9" s="320"/>
      <c r="C9" s="36" t="s">
        <v>58</v>
      </c>
      <c r="D9" s="66">
        <v>33.532</v>
      </c>
      <c r="E9" s="318"/>
      <c r="F9" s="316"/>
      <c r="G9" s="314"/>
      <c r="H9" s="41" t="s">
        <v>56</v>
      </c>
      <c r="I9" s="31"/>
      <c r="J9" s="66"/>
      <c r="K9" s="67"/>
      <c r="L9" s="23">
        <f t="shared" si="0"/>
      </c>
      <c r="M9" s="367"/>
      <c r="N9" s="385"/>
      <c r="O9" s="386"/>
      <c r="P9" s="364"/>
      <c r="Q9" s="391"/>
      <c r="Y9" s="28"/>
    </row>
    <row r="10" spans="1:25" ht="15.75" customHeight="1" thickBot="1">
      <c r="A10" s="321" t="s">
        <v>20</v>
      </c>
      <c r="B10" s="319" t="s">
        <v>10</v>
      </c>
      <c r="C10" s="34" t="s">
        <v>57</v>
      </c>
      <c r="D10" s="64">
        <v>33.415</v>
      </c>
      <c r="E10" s="317">
        <f>IF(D10="","",MAX(D10,D11))</f>
        <v>34.757</v>
      </c>
      <c r="F10" s="315">
        <f>_xlfn.IFERROR(IF(E10="","",RANK(E10,$E$4:$E$27,1)),"")</f>
        <v>5</v>
      </c>
      <c r="G10" s="313">
        <f>_xlfn.IFERROR(IF(E10="","",IF(E10="N",(MAX($F$4:$F$27)+1),F10)),"")</f>
        <v>5</v>
      </c>
      <c r="H10" s="39" t="s">
        <v>55</v>
      </c>
      <c r="I10" s="30">
        <v>125.62</v>
      </c>
      <c r="J10" s="64">
        <v>125.46</v>
      </c>
      <c r="K10" s="65"/>
      <c r="L10" s="21">
        <f t="shared" si="0"/>
        <v>125.62</v>
      </c>
      <c r="M10" s="365">
        <f>IF(L10="","",MIN(L11,L10))</f>
        <v>125.62</v>
      </c>
      <c r="N10" s="384">
        <f>IF(M10="","",RANK(M10,$M$4:$M$27,1))</f>
        <v>12</v>
      </c>
      <c r="O10" s="386">
        <f>IF(N10="","",SUM(N10,G10))</f>
        <v>17</v>
      </c>
      <c r="P10" s="363">
        <f>IF(O10="","",RANK(O10,$O$4:$O$27,1))</f>
        <v>10</v>
      </c>
      <c r="Q10" s="333">
        <f>IF(P10="","",VLOOKUP(P10,'Bodové hodnocení'!$A$1:$B$36,2,FALSE))</f>
        <v>7</v>
      </c>
      <c r="Y10" s="28"/>
    </row>
    <row r="11" spans="1:25" ht="15.75" customHeight="1" thickBot="1">
      <c r="A11" s="322"/>
      <c r="B11" s="320"/>
      <c r="C11" s="36" t="s">
        <v>58</v>
      </c>
      <c r="D11" s="66">
        <v>34.757</v>
      </c>
      <c r="E11" s="318"/>
      <c r="F11" s="316"/>
      <c r="G11" s="314"/>
      <c r="H11" s="41" t="s">
        <v>56</v>
      </c>
      <c r="I11" s="31"/>
      <c r="J11" s="66"/>
      <c r="K11" s="67"/>
      <c r="L11" s="23">
        <f t="shared" si="0"/>
      </c>
      <c r="M11" s="367"/>
      <c r="N11" s="385"/>
      <c r="O11" s="386"/>
      <c r="P11" s="364"/>
      <c r="Q11" s="391"/>
      <c r="Y11" s="28"/>
    </row>
    <row r="12" spans="1:25" ht="15.75" customHeight="1" thickBot="1">
      <c r="A12" s="321" t="s">
        <v>21</v>
      </c>
      <c r="B12" s="319" t="s">
        <v>12</v>
      </c>
      <c r="C12" s="34" t="s">
        <v>57</v>
      </c>
      <c r="D12" s="64">
        <v>32.808</v>
      </c>
      <c r="E12" s="317">
        <f>IF(D12="","",MAX(D12,D13))</f>
        <v>32.808</v>
      </c>
      <c r="F12" s="315">
        <f>_xlfn.IFERROR(IF(E12="","",RANK(E12,$E$4:$E$27,1)),"")</f>
        <v>4</v>
      </c>
      <c r="G12" s="313">
        <f>_xlfn.IFERROR(IF(E12="","",IF(E12="N",(MAX($F$4:$F$27)+1),F12)),"")</f>
        <v>4</v>
      </c>
      <c r="H12" s="39" t="s">
        <v>55</v>
      </c>
      <c r="I12" s="30">
        <v>92.68</v>
      </c>
      <c r="J12" s="64">
        <v>92.96</v>
      </c>
      <c r="K12" s="65"/>
      <c r="L12" s="21">
        <f t="shared" si="0"/>
        <v>92.96</v>
      </c>
      <c r="M12" s="365">
        <f>IF(L12="","",MIN(L13,L12))</f>
        <v>92.96</v>
      </c>
      <c r="N12" s="384">
        <f>IF(M12="","",RANK(M12,$M$4:$M$27,1))</f>
        <v>7</v>
      </c>
      <c r="O12" s="386">
        <f>IF(N12="","",SUM(N12,G12))</f>
        <v>11</v>
      </c>
      <c r="P12" s="363">
        <f>IF(O12="","",RANK(O12,$O$4:$O$27,1))</f>
        <v>5</v>
      </c>
      <c r="Q12" s="333">
        <f>IF(P12="","",VLOOKUP(P12,'Bodové hodnocení'!$A$1:$B$36,2,FALSE))</f>
        <v>12</v>
      </c>
      <c r="Y12" s="28"/>
    </row>
    <row r="13" spans="1:25" ht="15.75" customHeight="1" thickBot="1">
      <c r="A13" s="322"/>
      <c r="B13" s="320"/>
      <c r="C13" s="36" t="s">
        <v>58</v>
      </c>
      <c r="D13" s="66">
        <v>32.009</v>
      </c>
      <c r="E13" s="318"/>
      <c r="F13" s="316"/>
      <c r="G13" s="314"/>
      <c r="H13" s="41" t="s">
        <v>56</v>
      </c>
      <c r="I13" s="31"/>
      <c r="J13" s="66"/>
      <c r="K13" s="67"/>
      <c r="L13" s="23">
        <f t="shared" si="0"/>
      </c>
      <c r="M13" s="367"/>
      <c r="N13" s="385"/>
      <c r="O13" s="386"/>
      <c r="P13" s="364"/>
      <c r="Q13" s="391"/>
      <c r="Y13" s="28"/>
    </row>
    <row r="14" spans="1:25" ht="15.75" customHeight="1" thickBot="1">
      <c r="A14" s="321" t="s">
        <v>22</v>
      </c>
      <c r="B14" s="319" t="s">
        <v>95</v>
      </c>
      <c r="C14" s="34" t="s">
        <v>57</v>
      </c>
      <c r="D14" s="64">
        <v>31.367</v>
      </c>
      <c r="E14" s="317" t="s">
        <v>93</v>
      </c>
      <c r="F14" s="315">
        <f>_xlfn.IFERROR(IF(E14="","",RANK(E14,$E$4:$E$27,1)),"")</f>
      </c>
      <c r="G14" s="313">
        <f>_xlfn.IFERROR(IF(E14="","",IF(E14="N",(MAX($F$4:$F$27)+1),F14)),"")</f>
        <v>12</v>
      </c>
      <c r="H14" s="39" t="s">
        <v>55</v>
      </c>
      <c r="I14" s="30">
        <v>194.25</v>
      </c>
      <c r="J14" s="64">
        <v>194.37</v>
      </c>
      <c r="K14" s="65">
        <v>20</v>
      </c>
      <c r="L14" s="21">
        <f t="shared" si="0"/>
        <v>214.37</v>
      </c>
      <c r="M14" s="365">
        <f>IF(L14="","",MIN(L15,L14))</f>
        <v>106.56</v>
      </c>
      <c r="N14" s="384">
        <f>IF(M14="","",RANK(M14,$M$4:$M$27,1))</f>
        <v>11</v>
      </c>
      <c r="O14" s="386">
        <f>IF(N14="","",SUM(N14,G14))</f>
        <v>23</v>
      </c>
      <c r="P14" s="363">
        <f>IF(O14="","",RANK(O14,$O$4:$O$27,1))</f>
        <v>12</v>
      </c>
      <c r="Q14" s="333">
        <f>IF(P14="","",VLOOKUP(P14,'Bodové hodnocení'!$A$1:$B$36,2,FALSE))</f>
        <v>5</v>
      </c>
      <c r="Y14" s="28"/>
    </row>
    <row r="15" spans="1:25" ht="15.75" customHeight="1" thickBot="1">
      <c r="A15" s="322"/>
      <c r="B15" s="320"/>
      <c r="C15" s="36" t="s">
        <v>58</v>
      </c>
      <c r="D15" s="66">
        <v>36.301</v>
      </c>
      <c r="E15" s="318"/>
      <c r="F15" s="316"/>
      <c r="G15" s="314"/>
      <c r="H15" s="41" t="s">
        <v>56</v>
      </c>
      <c r="I15" s="31">
        <v>106.56</v>
      </c>
      <c r="J15" s="66">
        <v>106.5</v>
      </c>
      <c r="K15" s="67"/>
      <c r="L15" s="23">
        <f t="shared" si="0"/>
        <v>106.56</v>
      </c>
      <c r="M15" s="367"/>
      <c r="N15" s="385"/>
      <c r="O15" s="386"/>
      <c r="P15" s="364"/>
      <c r="Q15" s="391"/>
      <c r="Y15" s="28"/>
    </row>
    <row r="16" spans="1:25" ht="15.75" customHeight="1" thickBot="1">
      <c r="A16" s="321" t="s">
        <v>23</v>
      </c>
      <c r="B16" s="319" t="s">
        <v>65</v>
      </c>
      <c r="C16" s="34" t="s">
        <v>57</v>
      </c>
      <c r="D16" s="64">
        <v>56.207</v>
      </c>
      <c r="E16" s="317">
        <f>IF(D16="","",MAX(D16,D17))</f>
        <v>56.207</v>
      </c>
      <c r="F16" s="315">
        <f>_xlfn.IFERROR(IF(E16="","",RANK(E16,$E$4:$E$27,1)),"")</f>
        <v>11</v>
      </c>
      <c r="G16" s="313">
        <f>_xlfn.IFERROR(IF(E16="","",IF(E16="N",(MAX($F$4:$F$27)+1),F16)),"")</f>
        <v>11</v>
      </c>
      <c r="H16" s="39" t="s">
        <v>55</v>
      </c>
      <c r="I16" s="30">
        <v>90.78</v>
      </c>
      <c r="J16" s="64">
        <v>90.71</v>
      </c>
      <c r="K16" s="65"/>
      <c r="L16" s="21">
        <f t="shared" si="0"/>
        <v>90.78</v>
      </c>
      <c r="M16" s="365">
        <f>IF(L16="","",MIN(L17,L16))</f>
        <v>90.78</v>
      </c>
      <c r="N16" s="384">
        <f>IF(M16="","",RANK(M16,$M$4:$M$27,1))</f>
        <v>4</v>
      </c>
      <c r="O16" s="386">
        <f>IF(N16="","",SUM(N16,G16))</f>
        <v>15</v>
      </c>
      <c r="P16" s="363">
        <f>IF(O16="","",RANK(O16,$O$4:$O$27,1))</f>
        <v>8</v>
      </c>
      <c r="Q16" s="333">
        <f>IF(P16="","",VLOOKUP(P16,'Bodové hodnocení'!$A$1:$B$36,2,FALSE))</f>
        <v>9</v>
      </c>
      <c r="Y16" s="28"/>
    </row>
    <row r="17" spans="1:25" ht="15.75" customHeight="1" thickBot="1">
      <c r="A17" s="322"/>
      <c r="B17" s="320"/>
      <c r="C17" s="36" t="s">
        <v>58</v>
      </c>
      <c r="D17" s="66">
        <v>39.268</v>
      </c>
      <c r="E17" s="318"/>
      <c r="F17" s="316"/>
      <c r="G17" s="314"/>
      <c r="H17" s="41" t="s">
        <v>56</v>
      </c>
      <c r="I17" s="31">
        <v>98.21</v>
      </c>
      <c r="J17" s="66">
        <v>98.2</v>
      </c>
      <c r="K17" s="67"/>
      <c r="L17" s="23">
        <f t="shared" si="0"/>
        <v>98.21</v>
      </c>
      <c r="M17" s="367"/>
      <c r="N17" s="385"/>
      <c r="O17" s="386"/>
      <c r="P17" s="364"/>
      <c r="Q17" s="391"/>
      <c r="Y17" s="28"/>
    </row>
    <row r="18" spans="1:25" ht="15.75" customHeight="1" thickBot="1">
      <c r="A18" s="321" t="s">
        <v>25</v>
      </c>
      <c r="B18" s="319" t="s">
        <v>75</v>
      </c>
      <c r="C18" s="34" t="s">
        <v>57</v>
      </c>
      <c r="D18" s="64">
        <v>45.654</v>
      </c>
      <c r="E18" s="317">
        <f>IF(D18="","",MAX(D18,D19))</f>
        <v>45.654</v>
      </c>
      <c r="F18" s="315">
        <f>_xlfn.IFERROR(IF(E18="","",RANK(E18,$E$4:$E$27,1)),"")</f>
        <v>10</v>
      </c>
      <c r="G18" s="313">
        <f>_xlfn.IFERROR(IF(E18="","",IF(E18="N",(MAX($F$4:$F$27)+1),F18)),"")</f>
        <v>10</v>
      </c>
      <c r="H18" s="39" t="s">
        <v>55</v>
      </c>
      <c r="I18" s="30">
        <v>80.18</v>
      </c>
      <c r="J18" s="64">
        <v>80.18</v>
      </c>
      <c r="K18" s="65"/>
      <c r="L18" s="21">
        <f t="shared" si="0"/>
        <v>80.18</v>
      </c>
      <c r="M18" s="365">
        <f>IF(L18="","",MIN(L19,L18))</f>
        <v>80.18</v>
      </c>
      <c r="N18" s="384">
        <f>IF(M18="","",RANK(M18,$M$4:$M$27,1))</f>
        <v>3</v>
      </c>
      <c r="O18" s="386">
        <f>IF(N18="","",SUM(N18,G18))</f>
        <v>13</v>
      </c>
      <c r="P18" s="363">
        <f>IF(O18="","",RANK(O18,$O$4:$O$27,1))</f>
        <v>7</v>
      </c>
      <c r="Q18" s="333">
        <f>IF(P18="","",VLOOKUP(P18,'Bodové hodnocení'!$A$1:$B$36,2,FALSE))</f>
        <v>10</v>
      </c>
      <c r="Y18" s="28"/>
    </row>
    <row r="19" spans="1:25" ht="15.75" customHeight="1" thickBot="1">
      <c r="A19" s="322"/>
      <c r="B19" s="320"/>
      <c r="C19" s="36" t="s">
        <v>58</v>
      </c>
      <c r="D19" s="66">
        <v>45.489</v>
      </c>
      <c r="E19" s="318"/>
      <c r="F19" s="316"/>
      <c r="G19" s="314"/>
      <c r="H19" s="41" t="s">
        <v>56</v>
      </c>
      <c r="I19" s="31"/>
      <c r="J19" s="66"/>
      <c r="K19" s="67"/>
      <c r="L19" s="23">
        <f t="shared" si="0"/>
      </c>
      <c r="M19" s="367"/>
      <c r="N19" s="385"/>
      <c r="O19" s="386"/>
      <c r="P19" s="364"/>
      <c r="Q19" s="391"/>
      <c r="Y19" s="28"/>
    </row>
    <row r="20" spans="1:25" ht="15.75" customHeight="1" thickBot="1">
      <c r="A20" s="321" t="s">
        <v>26</v>
      </c>
      <c r="B20" s="319" t="s">
        <v>5</v>
      </c>
      <c r="C20" s="34" t="s">
        <v>57</v>
      </c>
      <c r="D20" s="64">
        <v>42.913</v>
      </c>
      <c r="E20" s="317">
        <f>IF(D20="","",MAX(D20,D21))</f>
        <v>42.913</v>
      </c>
      <c r="F20" s="315">
        <f>_xlfn.IFERROR(IF(E20="","",RANK(E20,$E$4:$E$27,1)),"")</f>
        <v>9</v>
      </c>
      <c r="G20" s="313">
        <f>_xlfn.IFERROR(IF(E20="","",IF(E20="N",(MAX($F$4:$F$27)+1),F20)),"")</f>
        <v>9</v>
      </c>
      <c r="H20" s="39" t="s">
        <v>55</v>
      </c>
      <c r="I20" s="30">
        <v>105.06</v>
      </c>
      <c r="J20" s="64">
        <v>105</v>
      </c>
      <c r="K20" s="65"/>
      <c r="L20" s="21">
        <f t="shared" si="0"/>
        <v>105.06</v>
      </c>
      <c r="M20" s="365">
        <f>IF(L20="","",MIN(L21,L20))</f>
        <v>105.06</v>
      </c>
      <c r="N20" s="384">
        <f>IF(M20="","",RANK(M20,$M$4:$M$27,1))</f>
        <v>10</v>
      </c>
      <c r="O20" s="386">
        <f>IF(N20="","",SUM(N20,G20))</f>
        <v>19</v>
      </c>
      <c r="P20" s="363">
        <f>IF(O20="","",RANK(O20,$O$4:$O$27,1))</f>
        <v>11</v>
      </c>
      <c r="Q20" s="333">
        <f>IF(P20="","",VLOOKUP(P20,'Bodové hodnocení'!$A$1:$B$36,2,FALSE))</f>
        <v>6</v>
      </c>
      <c r="Y20" s="28"/>
    </row>
    <row r="21" spans="1:17" ht="15.75" customHeight="1" thickBot="1">
      <c r="A21" s="322"/>
      <c r="B21" s="320"/>
      <c r="C21" s="36" t="s">
        <v>58</v>
      </c>
      <c r="D21" s="66">
        <v>42.71</v>
      </c>
      <c r="E21" s="318"/>
      <c r="F21" s="316"/>
      <c r="G21" s="314"/>
      <c r="H21" s="41" t="s">
        <v>56</v>
      </c>
      <c r="I21" s="31">
        <v>128.87</v>
      </c>
      <c r="J21" s="66">
        <v>129.18</v>
      </c>
      <c r="K21" s="67"/>
      <c r="L21" s="23">
        <f t="shared" si="0"/>
        <v>129.18</v>
      </c>
      <c r="M21" s="367"/>
      <c r="N21" s="385"/>
      <c r="O21" s="386"/>
      <c r="P21" s="364"/>
      <c r="Q21" s="391"/>
    </row>
    <row r="22" spans="1:17" ht="15.75" customHeight="1" thickBot="1">
      <c r="A22" s="321" t="s">
        <v>27</v>
      </c>
      <c r="B22" s="319" t="s">
        <v>14</v>
      </c>
      <c r="C22" s="34" t="s">
        <v>57</v>
      </c>
      <c r="D22" s="64">
        <v>38.067</v>
      </c>
      <c r="E22" s="317">
        <f>IF(D22="","",MAX(D22,D23))</f>
        <v>38.067</v>
      </c>
      <c r="F22" s="315">
        <f>_xlfn.IFERROR(IF(E22="","",RANK(E22,$E$4:$E$27,1)),"")</f>
        <v>7</v>
      </c>
      <c r="G22" s="313">
        <f>_xlfn.IFERROR(IF(E22="","",IF(E22="N",(MAX($F$4:$F$27)+1),F22)),"")</f>
        <v>7</v>
      </c>
      <c r="H22" s="39" t="s">
        <v>55</v>
      </c>
      <c r="I22" s="30">
        <v>102.93</v>
      </c>
      <c r="J22" s="64">
        <v>103</v>
      </c>
      <c r="K22" s="65"/>
      <c r="L22" s="21">
        <f t="shared" si="0"/>
        <v>103</v>
      </c>
      <c r="M22" s="365">
        <f>IF(L22="","",MIN(L23,L22))</f>
        <v>103</v>
      </c>
      <c r="N22" s="384">
        <f>IF(M22="","",RANK(M22,$M$4:$M$27,1))</f>
        <v>9</v>
      </c>
      <c r="O22" s="386">
        <f>IF(N22="","",SUM(N22,G22))</f>
        <v>16</v>
      </c>
      <c r="P22" s="363">
        <f>IF(O22="","",RANK(O22,$O$4:$O$27,1))</f>
        <v>9</v>
      </c>
      <c r="Q22" s="333">
        <f>IF(P22="","",VLOOKUP(P22,'Bodové hodnocení'!$A$1:$B$36,2,FALSE))</f>
        <v>8</v>
      </c>
    </row>
    <row r="23" spans="1:17" ht="15.75" customHeight="1" thickBot="1">
      <c r="A23" s="322"/>
      <c r="B23" s="320"/>
      <c r="C23" s="36" t="s">
        <v>58</v>
      </c>
      <c r="D23" s="66">
        <v>32.703</v>
      </c>
      <c r="E23" s="318"/>
      <c r="F23" s="316"/>
      <c r="G23" s="314"/>
      <c r="H23" s="41" t="s">
        <v>56</v>
      </c>
      <c r="I23" s="31">
        <v>128.53</v>
      </c>
      <c r="J23" s="66">
        <v>128.71</v>
      </c>
      <c r="K23" s="67">
        <v>20</v>
      </c>
      <c r="L23" s="23">
        <f t="shared" si="0"/>
        <v>148.71</v>
      </c>
      <c r="M23" s="367"/>
      <c r="N23" s="385"/>
      <c r="O23" s="386"/>
      <c r="P23" s="364"/>
      <c r="Q23" s="391"/>
    </row>
    <row r="24" spans="1:17" ht="14.25" customHeight="1" thickBot="1">
      <c r="A24" s="321" t="s">
        <v>28</v>
      </c>
      <c r="B24" s="319" t="s">
        <v>4</v>
      </c>
      <c r="C24" s="34" t="s">
        <v>57</v>
      </c>
      <c r="D24" s="64">
        <v>27.851</v>
      </c>
      <c r="E24" s="317">
        <f>IF(D24="","",MAX(D24,D25))</f>
        <v>29.436</v>
      </c>
      <c r="F24" s="315">
        <f>_xlfn.IFERROR(IF(E24="","",RANK(E24,$E$4:$E$27,1)),"")</f>
        <v>3</v>
      </c>
      <c r="G24" s="313">
        <f>_xlfn.IFERROR(IF(E24="","",IF(E24="N",(MAX($F$4:$F$27)+1),F24)),"")</f>
        <v>3</v>
      </c>
      <c r="H24" s="39" t="s">
        <v>55</v>
      </c>
      <c r="I24" s="30">
        <v>91.56</v>
      </c>
      <c r="J24" s="64">
        <v>91.56</v>
      </c>
      <c r="K24" s="65"/>
      <c r="L24" s="21">
        <f t="shared" si="0"/>
        <v>91.56</v>
      </c>
      <c r="M24" s="365">
        <f>IF(L24="","",MIN(L25,L24))</f>
        <v>91.56</v>
      </c>
      <c r="N24" s="384">
        <f>IF(M24="","",RANK(M24,$M$4:$M$27,1))</f>
        <v>5</v>
      </c>
      <c r="O24" s="386">
        <f>IF(N24="","",SUM(N24,G24))</f>
        <v>8</v>
      </c>
      <c r="P24" s="363">
        <f>IF(O24="","",RANK(O24,$O$4:$O$27,1))</f>
        <v>2</v>
      </c>
      <c r="Q24" s="333">
        <f>IF(P24="","",VLOOKUP(P24,'Bodové hodnocení'!$A$1:$B$36,2,FALSE))</f>
        <v>15</v>
      </c>
    </row>
    <row r="25" spans="1:17" ht="15.75" customHeight="1" thickBot="1">
      <c r="A25" s="322"/>
      <c r="B25" s="320"/>
      <c r="C25" s="36" t="s">
        <v>58</v>
      </c>
      <c r="D25" s="66">
        <v>29.436</v>
      </c>
      <c r="E25" s="318"/>
      <c r="F25" s="316"/>
      <c r="G25" s="314"/>
      <c r="H25" s="41" t="s">
        <v>56</v>
      </c>
      <c r="I25" s="31"/>
      <c r="J25" s="66"/>
      <c r="K25" s="67"/>
      <c r="L25" s="23">
        <f t="shared" si="0"/>
      </c>
      <c r="M25" s="367"/>
      <c r="N25" s="385"/>
      <c r="O25" s="386"/>
      <c r="P25" s="364"/>
      <c r="Q25" s="391"/>
    </row>
    <row r="26" spans="1:17" ht="15.75" customHeight="1" thickBot="1">
      <c r="A26" s="321" t="s">
        <v>29</v>
      </c>
      <c r="B26" s="319" t="s">
        <v>17</v>
      </c>
      <c r="C26" s="34" t="s">
        <v>57</v>
      </c>
      <c r="D26" s="64">
        <v>27.709</v>
      </c>
      <c r="E26" s="317">
        <f>IF(D26="","",MAX(D26,D27))</f>
        <v>27.709</v>
      </c>
      <c r="F26" s="315">
        <f>_xlfn.IFERROR(IF(E26="","",RANK(E26,$E$4:$E$27,1)),"")</f>
        <v>2</v>
      </c>
      <c r="G26" s="313">
        <f>_xlfn.IFERROR(IF(E26="","",IF(E26="N",(MAX($F$4:$F$27)+1),F26)),"")</f>
        <v>2</v>
      </c>
      <c r="H26" s="39" t="s">
        <v>55</v>
      </c>
      <c r="I26" s="30">
        <v>93.34</v>
      </c>
      <c r="J26" s="64">
        <v>93.53</v>
      </c>
      <c r="K26" s="65"/>
      <c r="L26" s="21">
        <f t="shared" si="0"/>
        <v>93.53</v>
      </c>
      <c r="M26" s="365">
        <f>IF(L26="","",MIN(L27,L26))</f>
        <v>93.53</v>
      </c>
      <c r="N26" s="384">
        <f>IF(M26="","",RANK(M26,$M$4:$M$27,1))</f>
        <v>8</v>
      </c>
      <c r="O26" s="386">
        <f>IF(N26="","",SUM(N26,G26))</f>
        <v>10</v>
      </c>
      <c r="P26" s="363">
        <f>IF(O26="","",RANK(O26,$O$4:$O$27,1))</f>
        <v>3</v>
      </c>
      <c r="Q26" s="333">
        <f>IF(P26="","",VLOOKUP(P26,'Bodové hodnocení'!$A$1:$B$36,2,FALSE))</f>
        <v>14</v>
      </c>
    </row>
    <row r="27" spans="1:17" ht="15.75" customHeight="1" thickBot="1">
      <c r="A27" s="322"/>
      <c r="B27" s="320"/>
      <c r="C27" s="36" t="s">
        <v>58</v>
      </c>
      <c r="D27" s="66">
        <v>24.174</v>
      </c>
      <c r="E27" s="318"/>
      <c r="F27" s="316"/>
      <c r="G27" s="314"/>
      <c r="H27" s="41" t="s">
        <v>56</v>
      </c>
      <c r="I27" s="31"/>
      <c r="J27" s="66"/>
      <c r="K27" s="67"/>
      <c r="L27" s="23">
        <f t="shared" si="0"/>
      </c>
      <c r="M27" s="367"/>
      <c r="N27" s="385"/>
      <c r="O27" s="386"/>
      <c r="P27" s="364"/>
      <c r="Q27" s="391"/>
    </row>
    <row r="28" spans="1:17" ht="16.5" customHeight="1" hidden="1" thickBot="1" thickTop="1">
      <c r="A28" s="105"/>
      <c r="B28" s="106"/>
      <c r="C28" s="107"/>
      <c r="D28" s="108"/>
      <c r="E28" s="109"/>
      <c r="F28" s="99"/>
      <c r="G28" s="107"/>
      <c r="H28" s="107"/>
      <c r="I28" s="30">
        <v>25</v>
      </c>
      <c r="J28" s="108"/>
      <c r="K28" s="110"/>
      <c r="L28" s="111"/>
      <c r="M28" s="112"/>
      <c r="N28" s="107"/>
      <c r="O28" s="107"/>
      <c r="P28" s="113"/>
      <c r="Q28" s="114"/>
    </row>
    <row r="29" spans="1:17" ht="50.25" customHeight="1" thickBot="1" thickTop="1">
      <c r="A29" s="360" t="s">
        <v>89</v>
      </c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2"/>
    </row>
    <row r="30" spans="1:17" ht="22.5" customHeight="1" thickBot="1" thickTop="1">
      <c r="A30" s="451" t="s">
        <v>63</v>
      </c>
      <c r="B30" s="452"/>
      <c r="C30" s="442" t="s">
        <v>31</v>
      </c>
      <c r="D30" s="443"/>
      <c r="E30" s="443"/>
      <c r="F30" s="443"/>
      <c r="G30" s="55"/>
      <c r="H30" s="444" t="s">
        <v>67</v>
      </c>
      <c r="I30" s="445"/>
      <c r="J30" s="445"/>
      <c r="K30" s="445"/>
      <c r="L30" s="445"/>
      <c r="M30" s="445"/>
      <c r="N30" s="446"/>
      <c r="O30" s="447" t="s">
        <v>32</v>
      </c>
      <c r="P30" s="448" t="s">
        <v>69</v>
      </c>
      <c r="Q30" s="450" t="s">
        <v>33</v>
      </c>
    </row>
    <row r="31" spans="1:17" ht="33" customHeight="1" thickBot="1">
      <c r="A31" s="46" t="s">
        <v>34</v>
      </c>
      <c r="B31" s="47" t="s">
        <v>2</v>
      </c>
      <c r="C31" s="48"/>
      <c r="D31" s="49" t="s">
        <v>42</v>
      </c>
      <c r="E31" s="49" t="s">
        <v>35</v>
      </c>
      <c r="F31" s="50" t="s">
        <v>36</v>
      </c>
      <c r="G31" s="51" t="s">
        <v>36</v>
      </c>
      <c r="H31" s="49"/>
      <c r="I31" s="52" t="s">
        <v>37</v>
      </c>
      <c r="J31" s="52" t="s">
        <v>38</v>
      </c>
      <c r="K31" s="52" t="s">
        <v>39</v>
      </c>
      <c r="L31" s="52" t="s">
        <v>42</v>
      </c>
      <c r="M31" s="52" t="s">
        <v>35</v>
      </c>
      <c r="N31" s="53" t="s">
        <v>36</v>
      </c>
      <c r="O31" s="412"/>
      <c r="P31" s="449"/>
      <c r="Q31" s="413"/>
    </row>
    <row r="32" spans="1:17" ht="16.5" customHeight="1" thickBot="1">
      <c r="A32" s="321" t="s">
        <v>16</v>
      </c>
      <c r="B32" s="340" t="s">
        <v>96</v>
      </c>
      <c r="C32" s="26" t="s">
        <v>57</v>
      </c>
      <c r="D32" s="64">
        <v>26.463</v>
      </c>
      <c r="E32" s="317">
        <f>IF(D32="","",MAX(D32,D33))</f>
        <v>26.463</v>
      </c>
      <c r="F32" s="315">
        <f>_xlfn.IFERROR(IF(E32="","",RANK(E32,$E$32:$E$59,1)),"")</f>
        <v>6</v>
      </c>
      <c r="G32" s="313">
        <f>_xlfn.IFERROR(IF(E32="","",IF(E32="N",(MAX($F$32:$F$59)+1),F32)),"")</f>
        <v>6</v>
      </c>
      <c r="H32" s="39" t="s">
        <v>55</v>
      </c>
      <c r="I32" s="30">
        <v>61</v>
      </c>
      <c r="J32" s="64">
        <v>60.75</v>
      </c>
      <c r="K32" s="65"/>
      <c r="L32" s="57">
        <f>IF(I32="","",MAX(I32,J32)+K32)</f>
        <v>61</v>
      </c>
      <c r="M32" s="365">
        <f>IF(L32="","",MIN(L33,L32))</f>
        <v>61</v>
      </c>
      <c r="N32" s="384">
        <f>IF(M32="","",RANK(M32,$M$32:$M$59,1))</f>
        <v>3</v>
      </c>
      <c r="O32" s="386">
        <f>IF(N32="","",SUM(N32,G32))</f>
        <v>9</v>
      </c>
      <c r="P32" s="363">
        <v>4</v>
      </c>
      <c r="Q32" s="333">
        <f>IF(P32="","",VLOOKUP(P32,'Bodové hodnocení'!$A$1:$B$36,2,FALSE))</f>
        <v>13</v>
      </c>
    </row>
    <row r="33" spans="1:17" ht="16.5" customHeight="1" thickBot="1">
      <c r="A33" s="338"/>
      <c r="B33" s="348"/>
      <c r="C33" s="36" t="s">
        <v>58</v>
      </c>
      <c r="D33" s="66">
        <v>25.575</v>
      </c>
      <c r="E33" s="318"/>
      <c r="F33" s="316"/>
      <c r="G33" s="314"/>
      <c r="H33" s="36" t="s">
        <v>56</v>
      </c>
      <c r="I33" s="31"/>
      <c r="J33" s="66"/>
      <c r="K33" s="67"/>
      <c r="L33" s="58">
        <f aca="true" t="shared" si="1" ref="L33:L59">IF(I33="","",MAX(I33,J33)+K33)</f>
      </c>
      <c r="M33" s="366"/>
      <c r="N33" s="439"/>
      <c r="O33" s="386"/>
      <c r="P33" s="399"/>
      <c r="Q33" s="337"/>
    </row>
    <row r="34" spans="1:17" ht="16.5" customHeight="1" thickBot="1">
      <c r="A34" s="321" t="s">
        <v>18</v>
      </c>
      <c r="B34" s="319" t="s">
        <v>7</v>
      </c>
      <c r="C34" s="34" t="s">
        <v>57</v>
      </c>
      <c r="D34" s="29">
        <v>23.345</v>
      </c>
      <c r="E34" s="317">
        <f>IF(D34="","",MAX(D34,D35))</f>
        <v>24.203</v>
      </c>
      <c r="F34" s="315">
        <f>_xlfn.IFERROR(IF(E34="","",RANK(E34,$E$32:$E$59,1)),"")</f>
        <v>2</v>
      </c>
      <c r="G34" s="313">
        <f>_xlfn.IFERROR(IF(E34="","",IF(E34="N",(MAX($F$32:$F$59)+1),F34)),"")</f>
        <v>2</v>
      </c>
      <c r="H34" s="34" t="s">
        <v>55</v>
      </c>
      <c r="I34" s="30">
        <v>59.75</v>
      </c>
      <c r="J34" s="64">
        <v>59.43</v>
      </c>
      <c r="K34" s="65">
        <v>10</v>
      </c>
      <c r="L34" s="57">
        <f t="shared" si="1"/>
        <v>69.75</v>
      </c>
      <c r="M34" s="365">
        <f>IF(L34="","",MIN(L35,L34))</f>
        <v>69.75</v>
      </c>
      <c r="N34" s="384">
        <f>IF(M34="","",RANK(M34,$M$32:$M$59,1))</f>
        <v>7</v>
      </c>
      <c r="O34" s="386">
        <f>IF(N34="","",SUM(N34,G34))</f>
        <v>9</v>
      </c>
      <c r="P34" s="363">
        <f>IF(O34="","",RANK(O34,$O$32:$O$59,1))</f>
        <v>3</v>
      </c>
      <c r="Q34" s="333">
        <f>IF(P34="","",VLOOKUP(P34,'Bodové hodnocení'!$A$1:$B$36,2,FALSE))</f>
        <v>14</v>
      </c>
    </row>
    <row r="35" spans="1:17" ht="16.5" customHeight="1" thickBot="1">
      <c r="A35" s="322"/>
      <c r="B35" s="320"/>
      <c r="C35" s="36" t="s">
        <v>58</v>
      </c>
      <c r="D35" s="66">
        <v>24.203</v>
      </c>
      <c r="E35" s="318"/>
      <c r="F35" s="316"/>
      <c r="G35" s="314"/>
      <c r="H35" s="41" t="s">
        <v>56</v>
      </c>
      <c r="I35" s="31"/>
      <c r="J35" s="66"/>
      <c r="K35" s="67"/>
      <c r="L35" s="58">
        <f t="shared" si="1"/>
      </c>
      <c r="M35" s="366"/>
      <c r="N35" s="439"/>
      <c r="O35" s="386"/>
      <c r="P35" s="399"/>
      <c r="Q35" s="337"/>
    </row>
    <row r="36" spans="1:17" ht="16.5" customHeight="1" thickBot="1">
      <c r="A36" s="321" t="s">
        <v>19</v>
      </c>
      <c r="B36" s="392" t="s">
        <v>6</v>
      </c>
      <c r="C36" s="34" t="s">
        <v>57</v>
      </c>
      <c r="D36" s="29">
        <v>30.431</v>
      </c>
      <c r="E36" s="317" t="s">
        <v>93</v>
      </c>
      <c r="F36" s="315">
        <f>_xlfn.IFERROR(IF(E36="","",RANK(E36,$E$32:$E$59,1)),"")</f>
      </c>
      <c r="G36" s="313">
        <f>_xlfn.IFERROR(IF(E36="","",IF(E36="N",(MAX($F$32:$F$59)+1),F36)),"")</f>
        <v>12</v>
      </c>
      <c r="H36" s="39" t="s">
        <v>55</v>
      </c>
      <c r="I36" s="30">
        <v>60.9</v>
      </c>
      <c r="J36" s="64">
        <v>61.12</v>
      </c>
      <c r="K36" s="65"/>
      <c r="L36" s="57">
        <f t="shared" si="1"/>
        <v>61.12</v>
      </c>
      <c r="M36" s="365">
        <f>IF(L36="","",MIN(L37,L36))</f>
        <v>61.12</v>
      </c>
      <c r="N36" s="384">
        <f>IF(M36="","",RANK(M36,$M$32:$M$59,1))</f>
        <v>4</v>
      </c>
      <c r="O36" s="386">
        <f>IF(N36="","",SUM(N36,G36))</f>
        <v>16</v>
      </c>
      <c r="P36" s="363">
        <v>8</v>
      </c>
      <c r="Q36" s="333">
        <f>IF(P36="","",VLOOKUP(P36,'Bodové hodnocení'!$A$1:$B$36,2,FALSE))</f>
        <v>9</v>
      </c>
    </row>
    <row r="37" spans="1:17" ht="16.5" customHeight="1" thickBot="1">
      <c r="A37" s="338"/>
      <c r="B37" s="320"/>
      <c r="C37" s="36" t="s">
        <v>58</v>
      </c>
      <c r="D37" s="66">
        <v>29.955</v>
      </c>
      <c r="E37" s="318"/>
      <c r="F37" s="316"/>
      <c r="G37" s="314"/>
      <c r="H37" s="41" t="s">
        <v>56</v>
      </c>
      <c r="I37" s="31"/>
      <c r="J37" s="66"/>
      <c r="K37" s="67"/>
      <c r="L37" s="58">
        <f t="shared" si="1"/>
      </c>
      <c r="M37" s="366"/>
      <c r="N37" s="439"/>
      <c r="O37" s="386"/>
      <c r="P37" s="399"/>
      <c r="Q37" s="337"/>
    </row>
    <row r="38" spans="1:17" ht="16.5" customHeight="1" thickBot="1">
      <c r="A38" s="321" t="s">
        <v>20</v>
      </c>
      <c r="B38" s="319" t="s">
        <v>14</v>
      </c>
      <c r="C38" s="37" t="s">
        <v>57</v>
      </c>
      <c r="D38" s="29">
        <v>45.585</v>
      </c>
      <c r="E38" s="317">
        <f>IF(D38="","",MAX(D38,D39))</f>
        <v>47.526</v>
      </c>
      <c r="F38" s="315">
        <f>_xlfn.IFERROR(IF(E38="","",RANK(E38,$E$32:$E$59,1)),"")</f>
        <v>10</v>
      </c>
      <c r="G38" s="313">
        <f>_xlfn.IFERROR(IF(E38="","",IF(E38="N",(MAX($F$32:$F$59)+1),F38)),"")</f>
        <v>10</v>
      </c>
      <c r="H38" s="42" t="s">
        <v>55</v>
      </c>
      <c r="I38" s="30">
        <v>68.59</v>
      </c>
      <c r="J38" s="29">
        <v>69.03</v>
      </c>
      <c r="K38" s="68"/>
      <c r="L38" s="57">
        <f t="shared" si="1"/>
        <v>69.03</v>
      </c>
      <c r="M38" s="365">
        <f>IF(L38="","",MIN(L39,L38))</f>
        <v>69.03</v>
      </c>
      <c r="N38" s="384">
        <f>IF(M38="","",RANK(M38,$M$32:$M$59,1))</f>
        <v>6</v>
      </c>
      <c r="O38" s="386">
        <f>IF(N38="","",SUM(N38,G38))</f>
        <v>16</v>
      </c>
      <c r="P38" s="363">
        <f>IF(O38="","",RANK(O38,$O$32:$O$59,1))</f>
        <v>7</v>
      </c>
      <c r="Q38" s="333">
        <f>IF(P38="","",VLOOKUP(P38,'Bodové hodnocení'!$A$1:$B$36,2,FALSE))</f>
        <v>10</v>
      </c>
    </row>
    <row r="39" spans="1:17" ht="16.5" customHeight="1" thickBot="1">
      <c r="A39" s="322"/>
      <c r="B39" s="320"/>
      <c r="C39" s="35" t="s">
        <v>58</v>
      </c>
      <c r="D39" s="66">
        <v>47.526</v>
      </c>
      <c r="E39" s="318"/>
      <c r="F39" s="316"/>
      <c r="G39" s="314"/>
      <c r="H39" s="40" t="s">
        <v>56</v>
      </c>
      <c r="I39" s="31"/>
      <c r="J39" s="62"/>
      <c r="K39" s="63"/>
      <c r="L39" s="58">
        <f t="shared" si="1"/>
      </c>
      <c r="M39" s="366"/>
      <c r="N39" s="439"/>
      <c r="O39" s="386"/>
      <c r="P39" s="399"/>
      <c r="Q39" s="337"/>
    </row>
    <row r="40" spans="1:17" ht="16.5" customHeight="1" thickBot="1">
      <c r="A40" s="321" t="s">
        <v>21</v>
      </c>
      <c r="B40" s="319" t="s">
        <v>99</v>
      </c>
      <c r="C40" s="34" t="s">
        <v>57</v>
      </c>
      <c r="D40" s="29">
        <v>46.378</v>
      </c>
      <c r="E40" s="317" t="s">
        <v>93</v>
      </c>
      <c r="F40" s="315">
        <f>_xlfn.IFERROR(IF(E40="","",RANK(E40,$E$32:$E$59,1)),"")</f>
      </c>
      <c r="G40" s="313">
        <f>_xlfn.IFERROR(IF(E40="","",IF(E40="N",(MAX($F$32:$F$59)+1),F40)),"")</f>
        <v>12</v>
      </c>
      <c r="H40" s="39" t="s">
        <v>55</v>
      </c>
      <c r="I40" s="30">
        <v>69.81</v>
      </c>
      <c r="J40" s="64">
        <v>69.37</v>
      </c>
      <c r="K40" s="65"/>
      <c r="L40" s="57">
        <f t="shared" si="1"/>
        <v>69.81</v>
      </c>
      <c r="M40" s="365">
        <f>IF(L40="","",MIN(L41,L40))</f>
        <v>69.81</v>
      </c>
      <c r="N40" s="384">
        <f>IF(M40="","",RANK(M40,$M$32:$M$59,1))</f>
        <v>8</v>
      </c>
      <c r="O40" s="386">
        <f>IF(N40="","",SUM(N40,G40))</f>
        <v>20</v>
      </c>
      <c r="P40" s="363">
        <f>IF(O40="","",RANK(O40,$O$32:$O$59,1))</f>
        <v>12</v>
      </c>
      <c r="Q40" s="333">
        <f>IF(P40="","",VLOOKUP(P40,'Bodové hodnocení'!$A$1:$B$36,2,FALSE))</f>
        <v>5</v>
      </c>
    </row>
    <row r="41" spans="1:17" ht="16.5" customHeight="1" thickBot="1">
      <c r="A41" s="338"/>
      <c r="B41" s="320"/>
      <c r="C41" s="36" t="s">
        <v>58</v>
      </c>
      <c r="D41" s="66">
        <v>49.333</v>
      </c>
      <c r="E41" s="318"/>
      <c r="F41" s="316"/>
      <c r="G41" s="314"/>
      <c r="H41" s="41" t="s">
        <v>56</v>
      </c>
      <c r="I41" s="31"/>
      <c r="J41" s="66"/>
      <c r="K41" s="67"/>
      <c r="L41" s="58">
        <f t="shared" si="1"/>
      </c>
      <c r="M41" s="366"/>
      <c r="N41" s="439"/>
      <c r="O41" s="386"/>
      <c r="P41" s="399"/>
      <c r="Q41" s="337"/>
    </row>
    <row r="42" spans="1:17" ht="16.5" customHeight="1" thickBot="1">
      <c r="A42" s="321" t="s">
        <v>22</v>
      </c>
      <c r="B42" s="319" t="s">
        <v>13</v>
      </c>
      <c r="C42" s="37" t="s">
        <v>57</v>
      </c>
      <c r="D42" s="29">
        <v>24.47</v>
      </c>
      <c r="E42" s="317">
        <f>IF(D42="","",MAX(D42,D43))</f>
        <v>25.258</v>
      </c>
      <c r="F42" s="315">
        <f>_xlfn.IFERROR(IF(E42="","",RANK(E42,$E$32:$E$59,1)),"")</f>
        <v>3</v>
      </c>
      <c r="G42" s="313">
        <f>_xlfn.IFERROR(IF(E42="","",IF(E42="N",(MAX($F$32:$F$59)+1),F42)),"")</f>
        <v>3</v>
      </c>
      <c r="H42" s="42" t="s">
        <v>55</v>
      </c>
      <c r="I42" s="30">
        <v>59.21</v>
      </c>
      <c r="J42" s="29">
        <v>59.2</v>
      </c>
      <c r="K42" s="68"/>
      <c r="L42" s="57">
        <f t="shared" si="1"/>
        <v>59.21</v>
      </c>
      <c r="M42" s="365">
        <f>IF(L42="","",MIN(L43,L42))</f>
        <v>59.21</v>
      </c>
      <c r="N42" s="384">
        <f>IF(M42="","",RANK(M42,$M$32:$M$59,1))</f>
        <v>2</v>
      </c>
      <c r="O42" s="386">
        <f>IF(N42="","",SUM(N42,G42))</f>
        <v>5</v>
      </c>
      <c r="P42" s="363">
        <f>IF(O42="","",RANK(O42,$O$32:$O$59,1))</f>
        <v>1</v>
      </c>
      <c r="Q42" s="333">
        <f>IF(P42="","",VLOOKUP(P42,'Bodové hodnocení'!$A$1:$B$36,2,FALSE))</f>
        <v>16</v>
      </c>
    </row>
    <row r="43" spans="1:17" ht="16.5" customHeight="1" thickBot="1">
      <c r="A43" s="322"/>
      <c r="B43" s="320"/>
      <c r="C43" s="35" t="s">
        <v>58</v>
      </c>
      <c r="D43" s="66">
        <v>25.258</v>
      </c>
      <c r="E43" s="318"/>
      <c r="F43" s="316"/>
      <c r="G43" s="314"/>
      <c r="H43" s="40" t="s">
        <v>56</v>
      </c>
      <c r="I43" s="31">
        <v>76</v>
      </c>
      <c r="J43" s="62">
        <v>76</v>
      </c>
      <c r="K43" s="63"/>
      <c r="L43" s="58">
        <f t="shared" si="1"/>
        <v>76</v>
      </c>
      <c r="M43" s="366"/>
      <c r="N43" s="439"/>
      <c r="O43" s="386"/>
      <c r="P43" s="399"/>
      <c r="Q43" s="337"/>
    </row>
    <row r="44" spans="1:17" ht="16.5" customHeight="1" thickBot="1">
      <c r="A44" s="321" t="s">
        <v>23</v>
      </c>
      <c r="B44" s="319" t="s">
        <v>10</v>
      </c>
      <c r="C44" s="34" t="s">
        <v>57</v>
      </c>
      <c r="D44" s="29">
        <v>26.46</v>
      </c>
      <c r="E44" s="317">
        <f>IF(D44="","",MAX(D44,D45))</f>
        <v>26.46</v>
      </c>
      <c r="F44" s="315">
        <f>_xlfn.IFERROR(IF(E44="","",RANK(E44,$E$32:$E$59,1)),"")</f>
        <v>5</v>
      </c>
      <c r="G44" s="313">
        <f>_xlfn.IFERROR(IF(E44="","",IF(E44="N",(MAX($F$32:$F$59)+1),F44)),"")</f>
        <v>5</v>
      </c>
      <c r="H44" s="39" t="s">
        <v>55</v>
      </c>
      <c r="I44" s="30">
        <v>70.62</v>
      </c>
      <c r="J44" s="64">
        <v>70.9</v>
      </c>
      <c r="K44" s="65"/>
      <c r="L44" s="57">
        <f t="shared" si="1"/>
        <v>70.9</v>
      </c>
      <c r="M44" s="365">
        <f>IF(L44="","",MIN(L45,L44))</f>
        <v>70.9</v>
      </c>
      <c r="N44" s="384">
        <f>IF(M44="","",RANK(M44,$M$32:$M$59,1))</f>
        <v>9</v>
      </c>
      <c r="O44" s="386">
        <f>IF(N44="","",SUM(N44,G44))</f>
        <v>14</v>
      </c>
      <c r="P44" s="363">
        <f>IF(O44="","",RANK(O44,$O$32:$O$59,1))</f>
        <v>6</v>
      </c>
      <c r="Q44" s="333">
        <f>IF(P44="","",VLOOKUP(P44,'Bodové hodnocení'!$A$1:$B$36,2,FALSE))</f>
        <v>11</v>
      </c>
    </row>
    <row r="45" spans="1:17" ht="16.5" thickBot="1">
      <c r="A45" s="338"/>
      <c r="B45" s="320"/>
      <c r="C45" s="36" t="s">
        <v>58</v>
      </c>
      <c r="D45" s="66">
        <v>25.415</v>
      </c>
      <c r="E45" s="318"/>
      <c r="F45" s="316"/>
      <c r="G45" s="314"/>
      <c r="H45" s="41" t="s">
        <v>56</v>
      </c>
      <c r="I45" s="31"/>
      <c r="J45" s="66"/>
      <c r="K45" s="67"/>
      <c r="L45" s="58">
        <f t="shared" si="1"/>
      </c>
      <c r="M45" s="366"/>
      <c r="N45" s="439"/>
      <c r="O45" s="386"/>
      <c r="P45" s="399"/>
      <c r="Q45" s="337"/>
    </row>
    <row r="46" spans="1:17" ht="16.5" thickBot="1">
      <c r="A46" s="321" t="s">
        <v>25</v>
      </c>
      <c r="B46" s="319" t="s">
        <v>12</v>
      </c>
      <c r="C46" s="37" t="s">
        <v>57</v>
      </c>
      <c r="D46" s="29">
        <v>23.771</v>
      </c>
      <c r="E46" s="317" t="s">
        <v>93</v>
      </c>
      <c r="F46" s="315">
        <f>_xlfn.IFERROR(IF(E46="","",RANK(E46,$E$32:$E$59,1)),"")</f>
      </c>
      <c r="G46" s="313">
        <f>_xlfn.IFERROR(IF(E46="","",IF(E46="N",(MAX($F$32:$F$59)+1),F46)),"")</f>
        <v>12</v>
      </c>
      <c r="H46" s="42" t="s">
        <v>55</v>
      </c>
      <c r="I46" s="30">
        <v>66.56</v>
      </c>
      <c r="J46" s="29">
        <v>66.71</v>
      </c>
      <c r="K46" s="68"/>
      <c r="L46" s="57">
        <f t="shared" si="1"/>
        <v>66.71</v>
      </c>
      <c r="M46" s="365">
        <f>IF(L46="","",MIN(L47,L46))</f>
        <v>66.71</v>
      </c>
      <c r="N46" s="384">
        <f>IF(M46="","",RANK(M46,$M$32:$M$59,1))</f>
        <v>5</v>
      </c>
      <c r="O46" s="386">
        <f>IF(N46="","",SUM(N46,G46))</f>
        <v>17</v>
      </c>
      <c r="P46" s="363">
        <f>IF(O46="","",RANK(O46,$O$32:$O$59,1))</f>
        <v>9</v>
      </c>
      <c r="Q46" s="333">
        <f>IF(P46="","",VLOOKUP(P46,'Bodové hodnocení'!$A$1:$B$36,2,FALSE))</f>
        <v>8</v>
      </c>
    </row>
    <row r="47" spans="1:17" ht="16.5" thickBot="1">
      <c r="A47" s="322"/>
      <c r="B47" s="320"/>
      <c r="C47" s="35" t="s">
        <v>58</v>
      </c>
      <c r="D47" s="66">
        <v>24.99</v>
      </c>
      <c r="E47" s="318"/>
      <c r="F47" s="316"/>
      <c r="G47" s="314"/>
      <c r="H47" s="40" t="s">
        <v>56</v>
      </c>
      <c r="I47" s="31"/>
      <c r="J47" s="62"/>
      <c r="K47" s="63"/>
      <c r="L47" s="58">
        <f t="shared" si="1"/>
      </c>
      <c r="M47" s="366"/>
      <c r="N47" s="439"/>
      <c r="O47" s="386"/>
      <c r="P47" s="399"/>
      <c r="Q47" s="337"/>
    </row>
    <row r="48" spans="1:17" ht="16.5" thickBot="1">
      <c r="A48" s="321" t="s">
        <v>26</v>
      </c>
      <c r="B48" s="319" t="s">
        <v>5</v>
      </c>
      <c r="C48" s="34" t="s">
        <v>57</v>
      </c>
      <c r="D48" s="29">
        <v>30.631</v>
      </c>
      <c r="E48" s="317">
        <f>IF(D48="","",MAX(D48,D49))</f>
        <v>30.631</v>
      </c>
      <c r="F48" s="315">
        <f>_xlfn.IFERROR(IF(E48="","",RANK(E48,$E$32:$E$59,1)),"")</f>
        <v>8</v>
      </c>
      <c r="G48" s="313">
        <f>_xlfn.IFERROR(IF(E48="","",IF(E48="N",(MAX($F$32:$F$59)+1),F48)),"")</f>
        <v>8</v>
      </c>
      <c r="H48" s="39" t="s">
        <v>55</v>
      </c>
      <c r="I48" s="30">
        <v>71</v>
      </c>
      <c r="J48" s="64">
        <v>71.12</v>
      </c>
      <c r="K48" s="65"/>
      <c r="L48" s="57">
        <f t="shared" si="1"/>
        <v>71.12</v>
      </c>
      <c r="M48" s="365">
        <f>IF(L48="","",MIN(L49,L48))</f>
        <v>71.12</v>
      </c>
      <c r="N48" s="384">
        <f>IF(M48="","",RANK(M48,$M$32:$M$59,1))</f>
        <v>10</v>
      </c>
      <c r="O48" s="386">
        <f>IF(N48="","",SUM(N48,G48))</f>
        <v>18</v>
      </c>
      <c r="P48" s="363">
        <f>IF(O48="","",RANK(O48,$O$32:$O$59,1))</f>
        <v>10</v>
      </c>
      <c r="Q48" s="333">
        <f>IF(P48="","",VLOOKUP(P48,'Bodové hodnocení'!$A$1:$B$36,2,FALSE))</f>
        <v>7</v>
      </c>
    </row>
    <row r="49" spans="1:17" ht="16.5" thickBot="1">
      <c r="A49" s="338"/>
      <c r="B49" s="320"/>
      <c r="C49" s="36" t="s">
        <v>58</v>
      </c>
      <c r="D49" s="66">
        <v>29.469</v>
      </c>
      <c r="E49" s="318"/>
      <c r="F49" s="316"/>
      <c r="G49" s="314"/>
      <c r="H49" s="41" t="s">
        <v>56</v>
      </c>
      <c r="I49" s="31"/>
      <c r="J49" s="66"/>
      <c r="K49" s="67"/>
      <c r="L49" s="58">
        <f t="shared" si="1"/>
      </c>
      <c r="M49" s="366"/>
      <c r="N49" s="439"/>
      <c r="O49" s="386"/>
      <c r="P49" s="399"/>
      <c r="Q49" s="337"/>
    </row>
    <row r="50" spans="1:17" ht="16.5" thickBot="1">
      <c r="A50" s="321" t="s">
        <v>27</v>
      </c>
      <c r="B50" s="319" t="s">
        <v>54</v>
      </c>
      <c r="C50" s="37" t="s">
        <v>57</v>
      </c>
      <c r="D50" s="29">
        <v>28.455</v>
      </c>
      <c r="E50" s="317">
        <f>IF(D50="","",MAX(D50,D51))</f>
        <v>28.455</v>
      </c>
      <c r="F50" s="315">
        <f>_xlfn.IFERROR(IF(E50="","",RANK(E50,$E$32:$E$59,1)),"")</f>
        <v>7</v>
      </c>
      <c r="G50" s="313">
        <f>_xlfn.IFERROR(IF(E50="","",IF(E50="N",(MAX($F$32:$F$59)+1),F50)),"")</f>
        <v>7</v>
      </c>
      <c r="H50" s="42" t="s">
        <v>55</v>
      </c>
      <c r="I50" s="30">
        <v>76.93</v>
      </c>
      <c r="J50" s="29">
        <v>76.96</v>
      </c>
      <c r="K50" s="68"/>
      <c r="L50" s="57">
        <f t="shared" si="1"/>
        <v>76.96</v>
      </c>
      <c r="M50" s="365">
        <f>IF(L50="","",MIN(L51,L50))</f>
        <v>76.96</v>
      </c>
      <c r="N50" s="384">
        <f>IF(M50="","",RANK(M50,$M$32:$M$59,1))</f>
        <v>12</v>
      </c>
      <c r="O50" s="386">
        <f>IF(N50="","",SUM(N50,G50))</f>
        <v>19</v>
      </c>
      <c r="P50" s="363">
        <f>IF(O50="","",RANK(O50,$O$32:$O$59,1))</f>
        <v>11</v>
      </c>
      <c r="Q50" s="333">
        <f>IF(P50="","",VLOOKUP(P50,'Bodové hodnocení'!$A$1:$B$36,2,FALSE))</f>
        <v>6</v>
      </c>
    </row>
    <row r="51" spans="1:17" ht="16.5" thickBot="1">
      <c r="A51" s="322"/>
      <c r="B51" s="320"/>
      <c r="C51" s="35" t="s">
        <v>58</v>
      </c>
      <c r="D51" s="66">
        <v>28.018</v>
      </c>
      <c r="E51" s="318"/>
      <c r="F51" s="316"/>
      <c r="G51" s="314"/>
      <c r="H51" s="40" t="s">
        <v>56</v>
      </c>
      <c r="I51" s="31">
        <v>126.31</v>
      </c>
      <c r="J51" s="62">
        <v>126.18</v>
      </c>
      <c r="K51" s="63"/>
      <c r="L51" s="58">
        <f t="shared" si="1"/>
        <v>126.31</v>
      </c>
      <c r="M51" s="366"/>
      <c r="N51" s="439"/>
      <c r="O51" s="386"/>
      <c r="P51" s="399"/>
      <c r="Q51" s="337"/>
    </row>
    <row r="52" spans="1:17" ht="16.5" thickBot="1">
      <c r="A52" s="321" t="s">
        <v>28</v>
      </c>
      <c r="B52" s="319" t="s">
        <v>8</v>
      </c>
      <c r="C52" s="34" t="s">
        <v>57</v>
      </c>
      <c r="D52" s="29">
        <v>81.131</v>
      </c>
      <c r="E52" s="317">
        <f>IF(D52="","",MAX(D52,D53))</f>
        <v>84.2</v>
      </c>
      <c r="F52" s="315">
        <f>_xlfn.IFERROR(IF(E52="","",RANK(E52,$E$32:$E$59,1)),"")</f>
        <v>11</v>
      </c>
      <c r="G52" s="313">
        <f>_xlfn.IFERROR(IF(E52="","",IF(E52="N",(MAX($F$32:$F$59)+1),F52)),"")</f>
        <v>11</v>
      </c>
      <c r="H52" s="39" t="s">
        <v>55</v>
      </c>
      <c r="I52" s="30">
        <v>104.93</v>
      </c>
      <c r="J52" s="64">
        <v>105.06</v>
      </c>
      <c r="K52" s="65"/>
      <c r="L52" s="57">
        <f t="shared" si="1"/>
        <v>105.06</v>
      </c>
      <c r="M52" s="365">
        <f>IF(L52="","",MIN(L53,L52))</f>
        <v>105.06</v>
      </c>
      <c r="N52" s="384">
        <f>IF(M52="","",RANK(M52,$M$32:$M$59,1))</f>
        <v>14</v>
      </c>
      <c r="O52" s="386">
        <f>IF(N52="","",SUM(N52,G52))</f>
        <v>25</v>
      </c>
      <c r="P52" s="363">
        <f>IF(O52="","",RANK(O52,$O$32:$O$59,1))</f>
        <v>14</v>
      </c>
      <c r="Q52" s="333">
        <f>IF(P52="","",VLOOKUP(P52,'Bodové hodnocení'!$A$1:$B$36,2,FALSE))</f>
        <v>3</v>
      </c>
    </row>
    <row r="53" spans="1:17" ht="16.5" thickBot="1">
      <c r="A53" s="338"/>
      <c r="B53" s="320"/>
      <c r="C53" s="36" t="s">
        <v>58</v>
      </c>
      <c r="D53" s="66">
        <v>84.2</v>
      </c>
      <c r="E53" s="318"/>
      <c r="F53" s="316"/>
      <c r="G53" s="314"/>
      <c r="H53" s="41" t="s">
        <v>56</v>
      </c>
      <c r="I53" s="31"/>
      <c r="J53" s="66"/>
      <c r="K53" s="67"/>
      <c r="L53" s="58">
        <f t="shared" si="1"/>
      </c>
      <c r="M53" s="366"/>
      <c r="N53" s="439"/>
      <c r="O53" s="386"/>
      <c r="P53" s="399"/>
      <c r="Q53" s="337"/>
    </row>
    <row r="54" spans="1:17" ht="16.5" thickBot="1">
      <c r="A54" s="321" t="s">
        <v>29</v>
      </c>
      <c r="B54" s="319" t="s">
        <v>4</v>
      </c>
      <c r="C54" s="37" t="s">
        <v>57</v>
      </c>
      <c r="D54" s="29">
        <v>20.639</v>
      </c>
      <c r="E54" s="317">
        <f>IF(D54="","",MAX(D54,D55))</f>
        <v>23.358</v>
      </c>
      <c r="F54" s="315">
        <f>_xlfn.IFERROR(IF(E54="","",RANK(E54,$E$32:$E$59,1)),"")</f>
        <v>1</v>
      </c>
      <c r="G54" s="313">
        <f>_xlfn.IFERROR(IF(E54="","",IF(E54="N",(MAX($F$32:$F$59)+1),F54)),"")</f>
        <v>1</v>
      </c>
      <c r="H54" s="42" t="s">
        <v>55</v>
      </c>
      <c r="I54" s="30">
        <v>74</v>
      </c>
      <c r="J54" s="29">
        <v>73.78</v>
      </c>
      <c r="K54" s="68"/>
      <c r="L54" s="57">
        <f t="shared" si="1"/>
        <v>74</v>
      </c>
      <c r="M54" s="365">
        <f>IF(L54="","",MIN(L55,L54))</f>
        <v>74</v>
      </c>
      <c r="N54" s="384">
        <f>IF(M54="","",RANK(M54,$M$32:$M$59,1))</f>
        <v>11</v>
      </c>
      <c r="O54" s="386">
        <f>IF(N54="","",SUM(N54,G54))</f>
        <v>12</v>
      </c>
      <c r="P54" s="363">
        <f>IF(O54="","",RANK(O54,$O$32:$O$59,1))</f>
        <v>5</v>
      </c>
      <c r="Q54" s="333">
        <f>IF(P54="","",VLOOKUP(P54,'Bodové hodnocení'!$A$1:$B$36,2,FALSE))</f>
        <v>12</v>
      </c>
    </row>
    <row r="55" spans="1:17" ht="16.5" thickBot="1">
      <c r="A55" s="322"/>
      <c r="B55" s="320"/>
      <c r="C55" s="35" t="s">
        <v>58</v>
      </c>
      <c r="D55" s="66">
        <v>23.358</v>
      </c>
      <c r="E55" s="318"/>
      <c r="F55" s="316"/>
      <c r="G55" s="314"/>
      <c r="H55" s="40" t="s">
        <v>56</v>
      </c>
      <c r="I55" s="31">
        <v>76.9</v>
      </c>
      <c r="J55" s="62">
        <v>76.96</v>
      </c>
      <c r="K55" s="63"/>
      <c r="L55" s="58">
        <f t="shared" si="1"/>
        <v>76.96</v>
      </c>
      <c r="M55" s="366"/>
      <c r="N55" s="439"/>
      <c r="O55" s="386"/>
      <c r="P55" s="399"/>
      <c r="Q55" s="337"/>
    </row>
    <row r="56" spans="1:17" ht="16.5" thickBot="1">
      <c r="A56" s="321" t="s">
        <v>30</v>
      </c>
      <c r="B56" s="319" t="s">
        <v>17</v>
      </c>
      <c r="C56" s="34" t="s">
        <v>57</v>
      </c>
      <c r="D56" s="29">
        <v>26.19</v>
      </c>
      <c r="E56" s="317">
        <f>IF(D56="","",MAX(D56,D57))</f>
        <v>26.19</v>
      </c>
      <c r="F56" s="315">
        <f>_xlfn.IFERROR(IF(E56="","",RANK(E56,$E$32:$E$59,1)),"")</f>
        <v>4</v>
      </c>
      <c r="G56" s="313">
        <f>_xlfn.IFERROR(IF(E56="","",IF(E56="N",(MAX($F$32:$F$59)+1),F56)),"")</f>
        <v>4</v>
      </c>
      <c r="H56" s="39" t="s">
        <v>55</v>
      </c>
      <c r="I56" s="30">
        <v>58.03</v>
      </c>
      <c r="J56" s="64">
        <v>58.06</v>
      </c>
      <c r="K56" s="65"/>
      <c r="L56" s="57">
        <f t="shared" si="1"/>
        <v>58.06</v>
      </c>
      <c r="M56" s="365">
        <f>IF(L56="","",MIN(L57,L56))</f>
        <v>58.06</v>
      </c>
      <c r="N56" s="384">
        <f>IF(M56="","",RANK(M56,$M$32:$M$59,1))</f>
        <v>1</v>
      </c>
      <c r="O56" s="386">
        <f>IF(N56="","",SUM(N56,G56))</f>
        <v>5</v>
      </c>
      <c r="P56" s="363">
        <v>2</v>
      </c>
      <c r="Q56" s="333">
        <f>IF(P56="","",VLOOKUP(P56,'Bodové hodnocení'!$A$1:$B$36,2,FALSE))</f>
        <v>15</v>
      </c>
    </row>
    <row r="57" spans="1:17" ht="16.5" thickBot="1">
      <c r="A57" s="338"/>
      <c r="B57" s="320"/>
      <c r="C57" s="36" t="s">
        <v>58</v>
      </c>
      <c r="D57" s="66">
        <v>22.946</v>
      </c>
      <c r="E57" s="318"/>
      <c r="F57" s="316"/>
      <c r="G57" s="314"/>
      <c r="H57" s="41" t="s">
        <v>56</v>
      </c>
      <c r="I57" s="31"/>
      <c r="J57" s="66"/>
      <c r="K57" s="67"/>
      <c r="L57" s="58">
        <f t="shared" si="1"/>
      </c>
      <c r="M57" s="366"/>
      <c r="N57" s="439"/>
      <c r="O57" s="386"/>
      <c r="P57" s="399"/>
      <c r="Q57" s="337"/>
    </row>
    <row r="58" spans="1:17" ht="16.5" thickBot="1">
      <c r="A58" s="321" t="s">
        <v>44</v>
      </c>
      <c r="B58" s="319" t="s">
        <v>71</v>
      </c>
      <c r="C58" s="34" t="s">
        <v>57</v>
      </c>
      <c r="D58" s="29">
        <v>33.841</v>
      </c>
      <c r="E58" s="317">
        <f>IF(D58="","",MAX(D58,D59))</f>
        <v>33.841</v>
      </c>
      <c r="F58" s="315">
        <f>_xlfn.IFERROR(IF(E58="","",RANK(E58,$E$32:$E$59,1)),"")</f>
        <v>9</v>
      </c>
      <c r="G58" s="313">
        <f>_xlfn.IFERROR(IF(E58="","",IF(E58="N",(MAX($F$32:$F$59)+1),F58)),"")</f>
        <v>9</v>
      </c>
      <c r="H58" s="39" t="s">
        <v>55</v>
      </c>
      <c r="I58" s="30">
        <v>79.43</v>
      </c>
      <c r="J58" s="64">
        <v>79.36</v>
      </c>
      <c r="K58" s="65"/>
      <c r="L58" s="57">
        <f t="shared" si="1"/>
        <v>79.43</v>
      </c>
      <c r="M58" s="365">
        <f>IF(L58="","",MIN(L59,L58))</f>
        <v>79.43</v>
      </c>
      <c r="N58" s="384">
        <f>IF(M58="","",RANK(M58,$M$32:$M$59,1))</f>
        <v>13</v>
      </c>
      <c r="O58" s="386">
        <f>IF(N58="","",SUM(N58,G58))</f>
        <v>22</v>
      </c>
      <c r="P58" s="363">
        <f>IF(O58="","",RANK(O58,$O$32:$O$59,1))</f>
        <v>13</v>
      </c>
      <c r="Q58" s="333">
        <f>IF(P58="","",VLOOKUP(P58,'Bodové hodnocení'!$A$1:$B$36,2,FALSE))</f>
        <v>4</v>
      </c>
    </row>
    <row r="59" spans="1:17" ht="16.5" thickBot="1">
      <c r="A59" s="339"/>
      <c r="B59" s="406"/>
      <c r="C59" s="38" t="s">
        <v>58</v>
      </c>
      <c r="D59" s="69">
        <v>33.203</v>
      </c>
      <c r="E59" s="440"/>
      <c r="F59" s="408"/>
      <c r="G59" s="409"/>
      <c r="H59" s="43" t="s">
        <v>56</v>
      </c>
      <c r="I59" s="33"/>
      <c r="J59" s="69"/>
      <c r="K59" s="70"/>
      <c r="L59" s="59">
        <f t="shared" si="1"/>
      </c>
      <c r="M59" s="441"/>
      <c r="N59" s="438"/>
      <c r="O59" s="400"/>
      <c r="P59" s="401"/>
      <c r="Q59" s="334"/>
    </row>
    <row r="60" ht="15.75" thickTop="1"/>
  </sheetData>
  <sheetProtection formatCells="0" formatColumns="0" formatRows="0" insertColumns="0" insertRows="0" insertHyperlinks="0" deleteColumns="0" deleteRows="0" sort="0" autoFilter="0" pivotTables="0"/>
  <mergeCells count="274">
    <mergeCell ref="A1:Q1"/>
    <mergeCell ref="A2:B2"/>
    <mergeCell ref="H2:N2"/>
    <mergeCell ref="O2:O3"/>
    <mergeCell ref="P2:P3"/>
    <mergeCell ref="Q2:Q3"/>
    <mergeCell ref="C2:F2"/>
    <mergeCell ref="M6:M7"/>
    <mergeCell ref="A4:A5"/>
    <mergeCell ref="B4:B5"/>
    <mergeCell ref="E4:E5"/>
    <mergeCell ref="F4:F5"/>
    <mergeCell ref="G4:G5"/>
    <mergeCell ref="M4:M5"/>
    <mergeCell ref="M8:M9"/>
    <mergeCell ref="N4:N5"/>
    <mergeCell ref="O4:O5"/>
    <mergeCell ref="P4:P5"/>
    <mergeCell ref="Q4:Q5"/>
    <mergeCell ref="A6:A7"/>
    <mergeCell ref="B6:B7"/>
    <mergeCell ref="E6:E7"/>
    <mergeCell ref="F6:F7"/>
    <mergeCell ref="G6:G7"/>
    <mergeCell ref="M10:M11"/>
    <mergeCell ref="N6:N7"/>
    <mergeCell ref="O6:O7"/>
    <mergeCell ref="P6:P7"/>
    <mergeCell ref="Q6:Q7"/>
    <mergeCell ref="A8:A9"/>
    <mergeCell ref="B8:B9"/>
    <mergeCell ref="E8:E9"/>
    <mergeCell ref="F8:F9"/>
    <mergeCell ref="G8:G9"/>
    <mergeCell ref="M12:M13"/>
    <mergeCell ref="N8:N9"/>
    <mergeCell ref="O8:O9"/>
    <mergeCell ref="P8:P9"/>
    <mergeCell ref="Q8:Q9"/>
    <mergeCell ref="A10:A11"/>
    <mergeCell ref="B10:B11"/>
    <mergeCell ref="E10:E11"/>
    <mergeCell ref="F10:F11"/>
    <mergeCell ref="G10:G11"/>
    <mergeCell ref="M14:M15"/>
    <mergeCell ref="N10:N11"/>
    <mergeCell ref="O10:O11"/>
    <mergeCell ref="P10:P11"/>
    <mergeCell ref="Q10:Q11"/>
    <mergeCell ref="A12:A13"/>
    <mergeCell ref="B12:B13"/>
    <mergeCell ref="E12:E13"/>
    <mergeCell ref="F12:F13"/>
    <mergeCell ref="G12:G13"/>
    <mergeCell ref="M16:M17"/>
    <mergeCell ref="N12:N13"/>
    <mergeCell ref="O12:O13"/>
    <mergeCell ref="P12:P13"/>
    <mergeCell ref="Q12:Q13"/>
    <mergeCell ref="A14:A15"/>
    <mergeCell ref="B14:B15"/>
    <mergeCell ref="E14:E15"/>
    <mergeCell ref="F14:F15"/>
    <mergeCell ref="G14:G15"/>
    <mergeCell ref="M18:M19"/>
    <mergeCell ref="N14:N15"/>
    <mergeCell ref="O14:O15"/>
    <mergeCell ref="P14:P15"/>
    <mergeCell ref="Q14:Q15"/>
    <mergeCell ref="A16:A17"/>
    <mergeCell ref="B16:B17"/>
    <mergeCell ref="E16:E17"/>
    <mergeCell ref="F16:F17"/>
    <mergeCell ref="G16:G17"/>
    <mergeCell ref="M20:M21"/>
    <mergeCell ref="N16:N17"/>
    <mergeCell ref="O16:O17"/>
    <mergeCell ref="P16:P17"/>
    <mergeCell ref="Q16:Q17"/>
    <mergeCell ref="A18:A19"/>
    <mergeCell ref="B18:B19"/>
    <mergeCell ref="E18:E19"/>
    <mergeCell ref="F18:F19"/>
    <mergeCell ref="G18:G19"/>
    <mergeCell ref="M22:M23"/>
    <mergeCell ref="N18:N19"/>
    <mergeCell ref="O18:O19"/>
    <mergeCell ref="P18:P19"/>
    <mergeCell ref="Q18:Q19"/>
    <mergeCell ref="A20:A21"/>
    <mergeCell ref="B20:B21"/>
    <mergeCell ref="E20:E21"/>
    <mergeCell ref="F20:F21"/>
    <mergeCell ref="G20:G21"/>
    <mergeCell ref="M24:M25"/>
    <mergeCell ref="N20:N21"/>
    <mergeCell ref="O20:O21"/>
    <mergeCell ref="P20:P21"/>
    <mergeCell ref="Q20:Q21"/>
    <mergeCell ref="A22:A23"/>
    <mergeCell ref="B22:B23"/>
    <mergeCell ref="E22:E23"/>
    <mergeCell ref="F22:F23"/>
    <mergeCell ref="G22:G23"/>
    <mergeCell ref="N22:N23"/>
    <mergeCell ref="N26:N27"/>
    <mergeCell ref="O22:O23"/>
    <mergeCell ref="P22:P23"/>
    <mergeCell ref="Q22:Q23"/>
    <mergeCell ref="A24:A25"/>
    <mergeCell ref="B24:B25"/>
    <mergeCell ref="E24:E25"/>
    <mergeCell ref="F24:F25"/>
    <mergeCell ref="G24:G25"/>
    <mergeCell ref="Q26:Q27"/>
    <mergeCell ref="N24:N25"/>
    <mergeCell ref="O24:O25"/>
    <mergeCell ref="P24:P25"/>
    <mergeCell ref="Q24:Q25"/>
    <mergeCell ref="B26:B27"/>
    <mergeCell ref="E26:E27"/>
    <mergeCell ref="F26:F27"/>
    <mergeCell ref="G26:G27"/>
    <mergeCell ref="M26:M27"/>
    <mergeCell ref="A26:A27"/>
    <mergeCell ref="A29:Q29"/>
    <mergeCell ref="A30:B30"/>
    <mergeCell ref="C30:F30"/>
    <mergeCell ref="H30:N30"/>
    <mergeCell ref="O30:O31"/>
    <mergeCell ref="P30:P31"/>
    <mergeCell ref="Q30:Q31"/>
    <mergeCell ref="O26:O27"/>
    <mergeCell ref="P26:P27"/>
    <mergeCell ref="A32:A33"/>
    <mergeCell ref="B32:B33"/>
    <mergeCell ref="E32:E33"/>
    <mergeCell ref="F32:F33"/>
    <mergeCell ref="G32:G33"/>
    <mergeCell ref="M32:M33"/>
    <mergeCell ref="N32:N33"/>
    <mergeCell ref="O32:O33"/>
    <mergeCell ref="P32:P33"/>
    <mergeCell ref="Q32:Q33"/>
    <mergeCell ref="A34:A35"/>
    <mergeCell ref="B34:B35"/>
    <mergeCell ref="E34:E35"/>
    <mergeCell ref="F34:F35"/>
    <mergeCell ref="G34:G35"/>
    <mergeCell ref="M34:M35"/>
    <mergeCell ref="N34:N35"/>
    <mergeCell ref="O34:O35"/>
    <mergeCell ref="P34:P35"/>
    <mergeCell ref="Q34:Q35"/>
    <mergeCell ref="A36:A37"/>
    <mergeCell ref="B36:B37"/>
    <mergeCell ref="E36:E37"/>
    <mergeCell ref="F36:F37"/>
    <mergeCell ref="G36:G37"/>
    <mergeCell ref="M36:M37"/>
    <mergeCell ref="N36:N37"/>
    <mergeCell ref="O36:O37"/>
    <mergeCell ref="P36:P37"/>
    <mergeCell ref="Q36:Q37"/>
    <mergeCell ref="A38:A39"/>
    <mergeCell ref="B38:B39"/>
    <mergeCell ref="E38:E39"/>
    <mergeCell ref="F38:F39"/>
    <mergeCell ref="G38:G39"/>
    <mergeCell ref="M38:M39"/>
    <mergeCell ref="N38:N39"/>
    <mergeCell ref="O38:O39"/>
    <mergeCell ref="P38:P39"/>
    <mergeCell ref="Q38:Q39"/>
    <mergeCell ref="A40:A41"/>
    <mergeCell ref="B40:B41"/>
    <mergeCell ref="E40:E41"/>
    <mergeCell ref="F40:F41"/>
    <mergeCell ref="G40:G41"/>
    <mergeCell ref="M40:M41"/>
    <mergeCell ref="N40:N41"/>
    <mergeCell ref="O40:O41"/>
    <mergeCell ref="P40:P41"/>
    <mergeCell ref="Q40:Q41"/>
    <mergeCell ref="A42:A43"/>
    <mergeCell ref="B42:B43"/>
    <mergeCell ref="E42:E43"/>
    <mergeCell ref="F42:F43"/>
    <mergeCell ref="G42:G43"/>
    <mergeCell ref="M42:M43"/>
    <mergeCell ref="N42:N43"/>
    <mergeCell ref="O42:O43"/>
    <mergeCell ref="P42:P43"/>
    <mergeCell ref="Q42:Q43"/>
    <mergeCell ref="A44:A45"/>
    <mergeCell ref="B44:B45"/>
    <mergeCell ref="E44:E45"/>
    <mergeCell ref="F44:F45"/>
    <mergeCell ref="G44:G45"/>
    <mergeCell ref="M44:M45"/>
    <mergeCell ref="N44:N45"/>
    <mergeCell ref="O44:O45"/>
    <mergeCell ref="P44:P45"/>
    <mergeCell ref="Q44:Q45"/>
    <mergeCell ref="A46:A47"/>
    <mergeCell ref="B46:B47"/>
    <mergeCell ref="E46:E47"/>
    <mergeCell ref="F46:F47"/>
    <mergeCell ref="G46:G47"/>
    <mergeCell ref="M46:M47"/>
    <mergeCell ref="N46:N47"/>
    <mergeCell ref="O46:O47"/>
    <mergeCell ref="P46:P47"/>
    <mergeCell ref="Q46:Q47"/>
    <mergeCell ref="A48:A49"/>
    <mergeCell ref="B48:B49"/>
    <mergeCell ref="E48:E49"/>
    <mergeCell ref="F48:F49"/>
    <mergeCell ref="G48:G49"/>
    <mergeCell ref="M48:M49"/>
    <mergeCell ref="N48:N49"/>
    <mergeCell ref="O48:O49"/>
    <mergeCell ref="P48:P49"/>
    <mergeCell ref="Q48:Q49"/>
    <mergeCell ref="A50:A51"/>
    <mergeCell ref="B50:B51"/>
    <mergeCell ref="E50:E51"/>
    <mergeCell ref="F50:F51"/>
    <mergeCell ref="G50:G51"/>
    <mergeCell ref="M50:M51"/>
    <mergeCell ref="N50:N51"/>
    <mergeCell ref="O50:O51"/>
    <mergeCell ref="P50:P51"/>
    <mergeCell ref="Q50:Q51"/>
    <mergeCell ref="A52:A53"/>
    <mergeCell ref="B52:B53"/>
    <mergeCell ref="E52:E53"/>
    <mergeCell ref="F52:F53"/>
    <mergeCell ref="G52:G53"/>
    <mergeCell ref="M52:M53"/>
    <mergeCell ref="N52:N53"/>
    <mergeCell ref="O52:O53"/>
    <mergeCell ref="P52:P53"/>
    <mergeCell ref="Q52:Q53"/>
    <mergeCell ref="A54:A55"/>
    <mergeCell ref="B54:B55"/>
    <mergeCell ref="E54:E55"/>
    <mergeCell ref="F54:F55"/>
    <mergeCell ref="G54:G55"/>
    <mergeCell ref="M54:M55"/>
    <mergeCell ref="N54:N55"/>
    <mergeCell ref="O54:O55"/>
    <mergeCell ref="P54:P55"/>
    <mergeCell ref="Q54:Q55"/>
    <mergeCell ref="A56:A57"/>
    <mergeCell ref="B56:B57"/>
    <mergeCell ref="E56:E57"/>
    <mergeCell ref="F56:F57"/>
    <mergeCell ref="G56:G57"/>
    <mergeCell ref="M56:M57"/>
    <mergeCell ref="A58:A59"/>
    <mergeCell ref="B58:B59"/>
    <mergeCell ref="E58:E59"/>
    <mergeCell ref="F58:F59"/>
    <mergeCell ref="G58:G59"/>
    <mergeCell ref="M58:M59"/>
    <mergeCell ref="N58:N59"/>
    <mergeCell ref="O58:O59"/>
    <mergeCell ref="P58:P59"/>
    <mergeCell ref="Q58:Q59"/>
    <mergeCell ref="N56:N57"/>
    <mergeCell ref="O56:O57"/>
    <mergeCell ref="P56:P57"/>
    <mergeCell ref="Q56:Q57"/>
  </mergeCells>
  <conditionalFormatting sqref="A28:H28 J28:Q28">
    <cfRule type="expression" priority="3" dxfId="0" stopIfTrue="1">
      <formula>MOD(ROW(A39)-ROW($A$4)+$Z$1,$AA$1+$Z$1)&lt;$AA$1</formula>
    </cfRule>
  </conditionalFormatting>
  <conditionalFormatting sqref="A4:Q27">
    <cfRule type="expression" priority="334" dxfId="0" stopIfTrue="1">
      <formula>MOD(ROW(A24)-ROW($A$4)+$Z$1,$AA$1+$Z$1)&lt;$AA$1</formula>
    </cfRule>
  </conditionalFormatting>
  <conditionalFormatting sqref="I28">
    <cfRule type="expression" priority="340" dxfId="0" stopIfTrue="1">
      <formula>MOD(ROW('3. kolo - Hať'!#REF!)-ROW($A$4)+$Z$1,$AA$1+$Z$1)&lt;$AA$1</formula>
    </cfRule>
  </conditionalFormatting>
  <conditionalFormatting sqref="A32:Q59">
    <cfRule type="expression" priority="342" dxfId="0" stopIfTrue="1">
      <formula>MOD(ROW(A56)-ROW($A$32)+$Z$1,$AA$1+$Z$1)&lt;$AA$1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67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27" max="16" man="1"/>
  </rowBreaks>
  <ignoredErrors>
    <ignoredError sqref="E4:E13 E32:E35 E15:E27 E37:E39 E41:E45 E47:E5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Jan Durlák</cp:lastModifiedBy>
  <cp:lastPrinted>2023-10-01T16:30:56Z</cp:lastPrinted>
  <dcterms:created xsi:type="dcterms:W3CDTF">2020-07-09T14:15:10Z</dcterms:created>
  <dcterms:modified xsi:type="dcterms:W3CDTF">2024-05-12T18:23:12Z</dcterms:modified>
  <cp:category/>
  <cp:version/>
  <cp:contentType/>
  <cp:contentStatus/>
</cp:coreProperties>
</file>