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90" windowWidth="18600" windowHeight="3135" tabRatio="971" activeTab="2"/>
  </bookViews>
  <sheets>
    <sheet name="HLM - mladší" sheetId="1" r:id="rId1"/>
    <sheet name="HLM - starší" sheetId="2" r:id="rId2"/>
    <sheet name="11. kolo - Bobrovníky" sheetId="3" r:id="rId3"/>
    <sheet name="10. kolo - Hať" sheetId="4" r:id="rId4"/>
    <sheet name="8.kolo - Dobroslavice" sheetId="5" r:id="rId5"/>
    <sheet name="7.kolo - Hať" sheetId="6" r:id="rId6"/>
    <sheet name="6. kolo - Darkovice" sheetId="7" r:id="rId7"/>
    <sheet name="5. kolo - Vřesina ZPV" sheetId="8" r:id="rId8"/>
    <sheet name="4. kolo - Bohuslavice" sheetId="9" r:id="rId9"/>
    <sheet name="3. kolo - Dobroslavice" sheetId="10" r:id="rId10"/>
    <sheet name="2. kolo - Markvartovice" sheetId="11" r:id="rId11"/>
    <sheet name="1. kolo - Děhylov" sheetId="12" r:id="rId12"/>
    <sheet name="Bodové hodnocení" sheetId="13" r:id="rId13"/>
  </sheets>
  <definedNames>
    <definedName name="_xlnm.Print_Area" localSheetId="11">'1. kolo - Děhylov'!$A$1:$O$23</definedName>
    <definedName name="_xlnm.Print_Area" localSheetId="3">'10. kolo - Hať'!$A$1:$Q$19</definedName>
    <definedName name="_xlnm.Print_Area" localSheetId="2">'11. kolo - Bobrovníky'!$A$1:$Q$22</definedName>
    <definedName name="_xlnm.Print_Area" localSheetId="10">'2. kolo - Markvartovice'!$A$1:$Q$23</definedName>
    <definedName name="_xlnm.Print_Area" localSheetId="9">'3. kolo - Dobroslavice'!$A$1:$L$21</definedName>
    <definedName name="_xlnm.Print_Area" localSheetId="8">'4. kolo - Bohuslavice'!$A$1:$Q$23</definedName>
    <definedName name="_xlnm.Print_Area" localSheetId="7">'5. kolo - Vřesina ZPV'!$A$1:$G$24</definedName>
    <definedName name="_xlnm.Print_Area" localSheetId="6">'6. kolo - Darkovice'!$A$1:$N$26</definedName>
    <definedName name="_xlnm.Print_Area" localSheetId="5">'7.kolo - Hať'!$A$1:$M$23</definedName>
    <definedName name="_xlnm.Print_Area" localSheetId="4">'8.kolo - Dobroslavice'!$A$1:$M$24</definedName>
    <definedName name="_xlnm.Print_Area" localSheetId="1">'HLM - starší'!$A$1:$N$16</definedName>
  </definedNames>
  <calcPr fullCalcOnLoad="1"/>
</workbook>
</file>

<file path=xl/sharedStrings.xml><?xml version="1.0" encoding="utf-8"?>
<sst xmlns="http://schemas.openxmlformats.org/spreadsheetml/2006/main" count="782" uniqueCount="115">
  <si>
    <t>Družstvo</t>
  </si>
  <si>
    <t>1.</t>
  </si>
  <si>
    <t>2.</t>
  </si>
  <si>
    <t>3.</t>
  </si>
  <si>
    <t>4.</t>
  </si>
  <si>
    <t>5.</t>
  </si>
  <si>
    <t>6.</t>
  </si>
  <si>
    <t>7.</t>
  </si>
  <si>
    <t>8.</t>
  </si>
  <si>
    <t>Pořadí</t>
  </si>
  <si>
    <t>st.č.</t>
  </si>
  <si>
    <t>Výsledný čas</t>
  </si>
  <si>
    <t>Umístění</t>
  </si>
  <si>
    <t>1. čas</t>
  </si>
  <si>
    <t>2.čas</t>
  </si>
  <si>
    <t>Součet umístění</t>
  </si>
  <si>
    <t>Mladší</t>
  </si>
  <si>
    <t>Starší</t>
  </si>
  <si>
    <t>Poř.</t>
  </si>
  <si>
    <t>Štafeta dvojic</t>
  </si>
  <si>
    <t>Markvartovice</t>
  </si>
  <si>
    <t>Vřesina</t>
  </si>
  <si>
    <t>Děhylov</t>
  </si>
  <si>
    <t>Dobroslavice</t>
  </si>
  <si>
    <t>Darkovice</t>
  </si>
  <si>
    <t>Družstva mladší žáci</t>
  </si>
  <si>
    <t>poř.</t>
  </si>
  <si>
    <t>2. čas</t>
  </si>
  <si>
    <t>3. čas</t>
  </si>
  <si>
    <t>4. čas</t>
  </si>
  <si>
    <t>5. čas</t>
  </si>
  <si>
    <t>Pořádi</t>
  </si>
  <si>
    <t>Družstva starší žáci</t>
  </si>
  <si>
    <t>nejhorši t</t>
  </si>
  <si>
    <t>součet 5t</t>
  </si>
  <si>
    <t>trestné</t>
  </si>
  <si>
    <t>Body</t>
  </si>
  <si>
    <t>Bobrovníky</t>
  </si>
  <si>
    <t>Hlučínská Liga Mládeže 2013/2014 - mladší</t>
  </si>
  <si>
    <t>9.</t>
  </si>
  <si>
    <t>PÚ</t>
  </si>
  <si>
    <t>Bohuslavice</t>
  </si>
  <si>
    <t>N</t>
  </si>
  <si>
    <t>Šilheřovice</t>
  </si>
  <si>
    <t>Závada</t>
  </si>
  <si>
    <t xml:space="preserve">Vřesina </t>
  </si>
  <si>
    <t>1. kolo Hlučínské ligy mládeže - Děhylov 15. 9. 2013</t>
  </si>
  <si>
    <t>Píšť CH</t>
  </si>
  <si>
    <t>Píšť D</t>
  </si>
  <si>
    <t>Hlučínská Liga Mládeže 2013/2014 - starší</t>
  </si>
  <si>
    <t>2. kolo Hlučínské ligy mládeže - Markvartovice 22. 9. 2013</t>
  </si>
  <si>
    <t>3. kolo Hlučínské ligy mládeže - Dobroslavice 29. 9. 2013</t>
  </si>
  <si>
    <t>6. čas</t>
  </si>
  <si>
    <t>7. čas</t>
  </si>
  <si>
    <t>součet 7t</t>
  </si>
  <si>
    <t>Ludgeřovice</t>
  </si>
  <si>
    <t>10.</t>
  </si>
  <si>
    <t xml:space="preserve">Levý </t>
  </si>
  <si>
    <t>Pravý</t>
  </si>
  <si>
    <t>Levý</t>
  </si>
  <si>
    <t>4. kolo Hlučínské ligy mládeže - Bohuslavice 6. 10. 2013</t>
  </si>
  <si>
    <t>5. kolo Hlučínské ligy mládeže - Vřesina 12. 10. 2013</t>
  </si>
  <si>
    <t>ZPV</t>
  </si>
  <si>
    <t>čas</t>
  </si>
  <si>
    <t>0.51,17</t>
  </si>
  <si>
    <t>Píšť H</t>
  </si>
  <si>
    <t>Dolní Benešov</t>
  </si>
  <si>
    <t>11.</t>
  </si>
  <si>
    <t xml:space="preserve">Děhylov </t>
  </si>
  <si>
    <t xml:space="preserve">Ludgeřovice </t>
  </si>
  <si>
    <t>Hať</t>
  </si>
  <si>
    <t>za účast na soutěží</t>
  </si>
  <si>
    <t xml:space="preserve"> 15.9.2013</t>
  </si>
  <si>
    <t xml:space="preserve"> 22.9.2013</t>
  </si>
  <si>
    <t xml:space="preserve"> 29.9.2013</t>
  </si>
  <si>
    <t xml:space="preserve"> 6.10.2013</t>
  </si>
  <si>
    <t xml:space="preserve"> 12.10.2013</t>
  </si>
  <si>
    <t xml:space="preserve"> 8.5.2014</t>
  </si>
  <si>
    <t>Jarní kolo</t>
  </si>
  <si>
    <t xml:space="preserve"> 11.5.2014</t>
  </si>
  <si>
    <t xml:space="preserve"> 21.6.2014</t>
  </si>
  <si>
    <t>Bobrovniky</t>
  </si>
  <si>
    <t>body</t>
  </si>
  <si>
    <t>Celkem</t>
  </si>
  <si>
    <t>Kolo:</t>
  </si>
  <si>
    <t xml:space="preserve">Bobrovníky </t>
  </si>
  <si>
    <t>Vřesina I</t>
  </si>
  <si>
    <t>Šilheřovice II</t>
  </si>
  <si>
    <t>Závada II</t>
  </si>
  <si>
    <t xml:space="preserve">Píšť CH </t>
  </si>
  <si>
    <t xml:space="preserve">Darkovice </t>
  </si>
  <si>
    <t>Člunková štafeta</t>
  </si>
  <si>
    <t>Uzlová štafeta</t>
  </si>
  <si>
    <t>součet</t>
  </si>
  <si>
    <t>Darkovice - mix</t>
  </si>
  <si>
    <t>Šilheřovice 1</t>
  </si>
  <si>
    <t>Šilheřovice 2</t>
  </si>
  <si>
    <t>Vřesina 1</t>
  </si>
  <si>
    <t>Vřesina 2</t>
  </si>
  <si>
    <t xml:space="preserve"> 28.6.2014</t>
  </si>
  <si>
    <t>6. kolo Hlučínské ligy mládeže - Darkovice 15. 12. 2013</t>
  </si>
  <si>
    <t>7. kolo Hlučínské ligy mládeže - Hať 8. 5. 2014</t>
  </si>
  <si>
    <t>Štafeta 4x60m</t>
  </si>
  <si>
    <t xml:space="preserve">Bobrovníky   </t>
  </si>
  <si>
    <t>Hlučín - mimo</t>
  </si>
  <si>
    <t>8. kolo Hlučínské ligy mládeže - Dobroslavice 11. 5. 2014</t>
  </si>
  <si>
    <t>Šilheřovice I</t>
  </si>
  <si>
    <t>Píšť</t>
  </si>
  <si>
    <t>mimo HLM</t>
  </si>
  <si>
    <t xml:space="preserve"> 18.5.2014</t>
  </si>
  <si>
    <t>10. kolo Hlučínské ligy mládeže - Hať 20. 6. 2014</t>
  </si>
  <si>
    <t>Zrušeno</t>
  </si>
  <si>
    <t>11. kolo Hlučínské ligy mládeže - Bobrovníky 28. 6. 2014</t>
  </si>
  <si>
    <t>Strahovice</t>
  </si>
  <si>
    <t>Štěpankovice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</si>
</sst>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mm:ss.0;@"/>
    <numFmt numFmtId="166" formatCode="[h]:mm:ss;@"/>
    <numFmt numFmtId="167" formatCode="h:mm:ss;@"/>
    <numFmt numFmtId="168" formatCode="h:mm;@"/>
    <numFmt numFmtId="169" formatCode="[$-F400]h:mm:ss\ AM/PM"/>
    <numFmt numFmtId="170" formatCode="mm:ss.00"/>
    <numFmt numFmtId="171" formatCode="m:ss;@"/>
    <numFmt numFmtId="172" formatCode="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i/>
      <sz val="12"/>
      <name val="Times New Roman"/>
      <family val="1"/>
    </font>
    <font>
      <b/>
      <sz val="20"/>
      <name val="Times New Roman"/>
      <family val="1"/>
    </font>
    <font>
      <sz val="12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.55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.55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Times New Roman"/>
      <family val="1"/>
    </font>
    <font>
      <sz val="14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0"/>
      <name val="Times New Roman"/>
      <family val="1"/>
    </font>
    <font>
      <sz val="12"/>
      <color theme="1"/>
      <name val="Calibri"/>
      <family val="2"/>
    </font>
    <font>
      <b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66">
    <xf numFmtId="0" fontId="0" fillId="0" borderId="0" xfId="0" applyFont="1" applyAlignment="1">
      <alignment/>
    </xf>
    <xf numFmtId="0" fontId="4" fillId="0" borderId="10" xfId="47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6" fillId="0" borderId="0" xfId="47" applyFont="1" applyFill="1" applyBorder="1" applyAlignment="1">
      <alignment horizontal="center" wrapText="1"/>
      <protection/>
    </xf>
    <xf numFmtId="0" fontId="4" fillId="0" borderId="0" xfId="47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 wrapText="1"/>
      <protection/>
    </xf>
    <xf numFmtId="0" fontId="4" fillId="0" borderId="0" xfId="47" applyFont="1" applyFill="1" applyBorder="1" applyAlignment="1">
      <alignment horizont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11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6" fillId="0" borderId="0" xfId="47" applyFont="1" applyFill="1" applyBorder="1" applyAlignment="1" applyProtection="1">
      <alignment horizontal="center" wrapText="1"/>
      <protection locked="0"/>
    </xf>
    <xf numFmtId="167" fontId="5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8" fillId="0" borderId="0" xfId="0" applyFont="1" applyAlignment="1">
      <alignment/>
    </xf>
    <xf numFmtId="0" fontId="56" fillId="33" borderId="11" xfId="0" applyFont="1" applyFill="1" applyBorder="1" applyAlignment="1">
      <alignment horizontal="center"/>
    </xf>
    <xf numFmtId="0" fontId="59" fillId="33" borderId="13" xfId="0" applyFont="1" applyFill="1" applyBorder="1" applyAlignment="1">
      <alignment horizontal="center"/>
    </xf>
    <xf numFmtId="0" fontId="59" fillId="33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6" fillId="33" borderId="16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4" borderId="18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18" xfId="0" applyFont="1" applyFill="1" applyBorder="1" applyAlignment="1">
      <alignment horizontal="center"/>
    </xf>
    <xf numFmtId="0" fontId="56" fillId="34" borderId="16" xfId="0" applyFont="1" applyFill="1" applyBorder="1" applyAlignment="1">
      <alignment horizontal="center"/>
    </xf>
    <xf numFmtId="0" fontId="59" fillId="34" borderId="17" xfId="0" applyFont="1" applyFill="1" applyBorder="1" applyAlignment="1">
      <alignment horizontal="center"/>
    </xf>
    <xf numFmtId="47" fontId="56" fillId="34" borderId="20" xfId="0" applyNumberFormat="1" applyFont="1" applyFill="1" applyBorder="1" applyAlignment="1">
      <alignment horizontal="center"/>
    </xf>
    <xf numFmtId="47" fontId="56" fillId="34" borderId="21" xfId="0" applyNumberFormat="1" applyFont="1" applyFill="1" applyBorder="1" applyAlignment="1">
      <alignment horizontal="center"/>
    </xf>
    <xf numFmtId="0" fontId="59" fillId="34" borderId="22" xfId="0" applyFont="1" applyFill="1" applyBorder="1" applyAlignment="1">
      <alignment horizontal="center"/>
    </xf>
    <xf numFmtId="0" fontId="60" fillId="34" borderId="23" xfId="0" applyFont="1" applyFill="1" applyBorder="1" applyAlignment="1">
      <alignment horizontal="center"/>
    </xf>
    <xf numFmtId="0" fontId="6" fillId="33" borderId="24" xfId="47" applyFont="1" applyFill="1" applyBorder="1" applyAlignment="1">
      <alignment horizontal="center" wrapText="1"/>
      <protection/>
    </xf>
    <xf numFmtId="0" fontId="4" fillId="33" borderId="25" xfId="47" applyFont="1" applyFill="1" applyBorder="1" applyAlignment="1">
      <alignment horizontal="center"/>
      <protection/>
    </xf>
    <xf numFmtId="0" fontId="4" fillId="0" borderId="25" xfId="47" applyFont="1" applyFill="1" applyBorder="1" applyAlignment="1">
      <alignment horizontal="center"/>
      <protection/>
    </xf>
    <xf numFmtId="0" fontId="4" fillId="33" borderId="21" xfId="47" applyFont="1" applyFill="1" applyBorder="1" applyAlignment="1">
      <alignment horizontal="center"/>
      <protection/>
    </xf>
    <xf numFmtId="0" fontId="4" fillId="0" borderId="26" xfId="47" applyFont="1" applyFill="1" applyBorder="1" applyAlignment="1">
      <alignment horizontal="center" wrapText="1"/>
      <protection/>
    </xf>
    <xf numFmtId="0" fontId="4" fillId="0" borderId="27" xfId="47" applyFont="1" applyFill="1" applyBorder="1" applyAlignment="1">
      <alignment horizontal="center" wrapText="1"/>
      <protection/>
    </xf>
    <xf numFmtId="0" fontId="4" fillId="0" borderId="20" xfId="47" applyFont="1" applyFill="1" applyBorder="1" applyAlignment="1">
      <alignment horizontal="center" wrapText="1"/>
      <protection/>
    </xf>
    <xf numFmtId="0" fontId="4" fillId="0" borderId="28" xfId="47" applyFont="1" applyFill="1" applyBorder="1" applyAlignment="1">
      <alignment horizontal="center"/>
      <protection/>
    </xf>
    <xf numFmtId="0" fontId="59" fillId="0" borderId="13" xfId="0" applyFont="1" applyFill="1" applyBorder="1" applyAlignment="1">
      <alignment horizontal="center"/>
    </xf>
    <xf numFmtId="0" fontId="59" fillId="0" borderId="17" xfId="0" applyFont="1" applyFill="1" applyBorder="1" applyAlignment="1">
      <alignment horizontal="center"/>
    </xf>
    <xf numFmtId="0" fontId="59" fillId="33" borderId="22" xfId="0" applyFont="1" applyFill="1" applyBorder="1" applyAlignment="1">
      <alignment horizontal="center"/>
    </xf>
    <xf numFmtId="0" fontId="56" fillId="0" borderId="28" xfId="0" applyFont="1" applyFill="1" applyBorder="1" applyAlignment="1">
      <alignment/>
    </xf>
    <xf numFmtId="0" fontId="59" fillId="0" borderId="29" xfId="0" applyFont="1" applyFill="1" applyBorder="1" applyAlignment="1">
      <alignment horizontal="center"/>
    </xf>
    <xf numFmtId="0" fontId="0" fillId="0" borderId="0" xfId="0" applyAlignment="1">
      <alignment/>
    </xf>
    <xf numFmtId="0" fontId="4" fillId="33" borderId="10" xfId="47" applyFont="1" applyFill="1" applyBorder="1" applyAlignment="1">
      <alignment horizontal="center"/>
      <protection/>
    </xf>
    <xf numFmtId="0" fontId="6" fillId="33" borderId="11" xfId="47" applyFont="1" applyFill="1" applyBorder="1" applyAlignment="1">
      <alignment horizontal="center" wrapText="1"/>
      <protection/>
    </xf>
    <xf numFmtId="0" fontId="6" fillId="33" borderId="16" xfId="47" applyFont="1" applyFill="1" applyBorder="1" applyAlignment="1">
      <alignment horizontal="center" wrapText="1"/>
      <protection/>
    </xf>
    <xf numFmtId="0" fontId="4" fillId="33" borderId="30" xfId="47" applyFont="1" applyFill="1" applyBorder="1" applyAlignment="1">
      <alignment horizontal="center"/>
      <protection/>
    </xf>
    <xf numFmtId="0" fontId="4" fillId="0" borderId="30" xfId="47" applyFont="1" applyFill="1" applyBorder="1" applyAlignment="1">
      <alignment horizontal="center"/>
      <protection/>
    </xf>
    <xf numFmtId="0" fontId="4" fillId="0" borderId="31" xfId="47" applyFont="1" applyFill="1" applyBorder="1" applyAlignment="1">
      <alignment horizontal="center"/>
      <protection/>
    </xf>
    <xf numFmtId="0" fontId="56" fillId="33" borderId="2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6" fillId="33" borderId="32" xfId="0" applyFont="1" applyFill="1" applyBorder="1" applyAlignment="1">
      <alignment horizontal="center"/>
    </xf>
    <xf numFmtId="0" fontId="6" fillId="33" borderId="11" xfId="47" applyNumberFormat="1" applyFont="1" applyFill="1" applyBorder="1" applyAlignment="1">
      <alignment horizontal="center" wrapText="1"/>
      <protection/>
    </xf>
    <xf numFmtId="14" fontId="56" fillId="35" borderId="0" xfId="0" applyNumberFormat="1" applyFont="1" applyFill="1" applyAlignment="1">
      <alignment horizontal="center"/>
    </xf>
    <xf numFmtId="172" fontId="56" fillId="35" borderId="12" xfId="0" applyNumberFormat="1" applyFont="1" applyFill="1" applyBorder="1" applyAlignment="1">
      <alignment horizontal="center" vertical="center"/>
    </xf>
    <xf numFmtId="0" fontId="59" fillId="35" borderId="33" xfId="0" applyFont="1" applyFill="1" applyBorder="1" applyAlignment="1">
      <alignment horizontal="center"/>
    </xf>
    <xf numFmtId="170" fontId="56" fillId="35" borderId="34" xfId="0" applyNumberFormat="1" applyFont="1" applyFill="1" applyBorder="1" applyAlignment="1">
      <alignment horizontal="center"/>
    </xf>
    <xf numFmtId="170" fontId="56" fillId="35" borderId="35" xfId="0" applyNumberFormat="1" applyFont="1" applyFill="1" applyBorder="1" applyAlignment="1">
      <alignment horizontal="center"/>
    </xf>
    <xf numFmtId="0" fontId="59" fillId="35" borderId="14" xfId="0" applyFont="1" applyFill="1" applyBorder="1" applyAlignment="1">
      <alignment horizontal="center"/>
    </xf>
    <xf numFmtId="0" fontId="60" fillId="35" borderId="36" xfId="0" applyFont="1" applyFill="1" applyBorder="1" applyAlignment="1">
      <alignment horizontal="center"/>
    </xf>
    <xf numFmtId="0" fontId="59" fillId="35" borderId="18" xfId="0" applyFont="1" applyFill="1" applyBorder="1" applyAlignment="1">
      <alignment horizontal="center"/>
    </xf>
    <xf numFmtId="172" fontId="56" fillId="33" borderId="11" xfId="0" applyNumberFormat="1" applyFont="1" applyFill="1" applyBorder="1" applyAlignment="1">
      <alignment horizontal="center"/>
    </xf>
    <xf numFmtId="170" fontId="56" fillId="33" borderId="27" xfId="0" applyNumberFormat="1" applyFont="1" applyFill="1" applyBorder="1" applyAlignment="1">
      <alignment horizontal="center"/>
    </xf>
    <xf numFmtId="170" fontId="56" fillId="33" borderId="10" xfId="0" applyNumberFormat="1" applyFont="1" applyFill="1" applyBorder="1" applyAlignment="1">
      <alignment horizontal="center"/>
    </xf>
    <xf numFmtId="170" fontId="56" fillId="33" borderId="35" xfId="0" applyNumberFormat="1" applyFont="1" applyFill="1" applyBorder="1" applyAlignment="1">
      <alignment horizontal="center"/>
    </xf>
    <xf numFmtId="0" fontId="59" fillId="35" borderId="0" xfId="0" applyFont="1" applyFill="1" applyAlignment="1">
      <alignment horizontal="center"/>
    </xf>
    <xf numFmtId="172" fontId="56" fillId="35" borderId="11" xfId="0" applyNumberFormat="1" applyFont="1" applyFill="1" applyBorder="1" applyAlignment="1">
      <alignment horizontal="center"/>
    </xf>
    <xf numFmtId="171" fontId="56" fillId="33" borderId="10" xfId="0" applyNumberFormat="1" applyFont="1" applyFill="1" applyBorder="1" applyAlignment="1">
      <alignment horizontal="center"/>
    </xf>
    <xf numFmtId="0" fontId="56" fillId="0" borderId="37" xfId="0" applyFont="1" applyBorder="1" applyAlignment="1">
      <alignment horizontal="center"/>
    </xf>
    <xf numFmtId="0" fontId="60" fillId="33" borderId="22" xfId="0" applyFont="1" applyFill="1" applyBorder="1" applyAlignment="1">
      <alignment horizontal="center"/>
    </xf>
    <xf numFmtId="172" fontId="56" fillId="35" borderId="37" xfId="0" applyNumberFormat="1" applyFont="1" applyFill="1" applyBorder="1" applyAlignment="1">
      <alignment horizontal="center"/>
    </xf>
    <xf numFmtId="170" fontId="56" fillId="35" borderId="38" xfId="0" applyNumberFormat="1" applyFont="1" applyFill="1" applyBorder="1" applyAlignment="1">
      <alignment horizontal="center"/>
    </xf>
    <xf numFmtId="170" fontId="56" fillId="35" borderId="30" xfId="0" applyNumberFormat="1" applyFont="1" applyFill="1" applyBorder="1" applyAlignment="1">
      <alignment horizontal="center"/>
    </xf>
    <xf numFmtId="0" fontId="59" fillId="33" borderId="33" xfId="0" applyFont="1" applyFill="1" applyBorder="1" applyAlignment="1">
      <alignment horizontal="center"/>
    </xf>
    <xf numFmtId="0" fontId="60" fillId="33" borderId="36" xfId="0" applyFont="1" applyFill="1" applyBorder="1" applyAlignment="1">
      <alignment horizontal="center"/>
    </xf>
    <xf numFmtId="170" fontId="56" fillId="35" borderId="27" xfId="0" applyNumberFormat="1" applyFont="1" applyFill="1" applyBorder="1" applyAlignment="1">
      <alignment horizontal="center"/>
    </xf>
    <xf numFmtId="170" fontId="56" fillId="35" borderId="10" xfId="0" applyNumberFormat="1" applyFont="1" applyFill="1" applyBorder="1" applyAlignment="1">
      <alignment horizontal="center"/>
    </xf>
    <xf numFmtId="171" fontId="56" fillId="35" borderId="10" xfId="0" applyNumberFormat="1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/>
    </xf>
    <xf numFmtId="172" fontId="56" fillId="33" borderId="16" xfId="0" applyNumberFormat="1" applyFont="1" applyFill="1" applyBorder="1" applyAlignment="1">
      <alignment horizontal="center"/>
    </xf>
    <xf numFmtId="170" fontId="56" fillId="33" borderId="20" xfId="0" applyNumberFormat="1" applyFont="1" applyFill="1" applyBorder="1" applyAlignment="1">
      <alignment horizontal="center"/>
    </xf>
    <xf numFmtId="170" fontId="56" fillId="33" borderId="21" xfId="0" applyNumberFormat="1" applyFont="1" applyFill="1" applyBorder="1" applyAlignment="1">
      <alignment horizontal="center"/>
    </xf>
    <xf numFmtId="171" fontId="56" fillId="33" borderId="21" xfId="0" applyNumberFormat="1" applyFont="1" applyFill="1" applyBorder="1" applyAlignment="1">
      <alignment horizontal="center"/>
    </xf>
    <xf numFmtId="0" fontId="59" fillId="0" borderId="18" xfId="0" applyFont="1" applyFill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172" fontId="56" fillId="0" borderId="11" xfId="0" applyNumberFormat="1" applyFont="1" applyFill="1" applyBorder="1" applyAlignment="1">
      <alignment horizontal="center"/>
    </xf>
    <xf numFmtId="170" fontId="56" fillId="0" borderId="27" xfId="0" applyNumberFormat="1" applyFont="1" applyFill="1" applyBorder="1" applyAlignment="1">
      <alignment horizontal="center"/>
    </xf>
    <xf numFmtId="170" fontId="56" fillId="0" borderId="10" xfId="0" applyNumberFormat="1" applyFont="1" applyFill="1" applyBorder="1" applyAlignment="1">
      <alignment horizontal="center"/>
    </xf>
    <xf numFmtId="0" fontId="59" fillId="0" borderId="15" xfId="0" applyFont="1" applyFill="1" applyBorder="1" applyAlignment="1">
      <alignment horizontal="center"/>
    </xf>
    <xf numFmtId="171" fontId="56" fillId="0" borderId="10" xfId="0" applyNumberFormat="1" applyFont="1" applyFill="1" applyBorder="1" applyAlignment="1">
      <alignment horizontal="center"/>
    </xf>
    <xf numFmtId="0" fontId="56" fillId="0" borderId="16" xfId="0" applyFont="1" applyFill="1" applyBorder="1" applyAlignment="1">
      <alignment horizontal="center"/>
    </xf>
    <xf numFmtId="0" fontId="56" fillId="0" borderId="31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172" fontId="56" fillId="0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170" fontId="56" fillId="0" borderId="0" xfId="0" applyNumberFormat="1" applyFont="1" applyFill="1" applyBorder="1" applyAlignment="1">
      <alignment horizontal="center"/>
    </xf>
    <xf numFmtId="171" fontId="56" fillId="0" borderId="0" xfId="0" applyNumberFormat="1" applyFont="1" applyFill="1" applyBorder="1" applyAlignment="1">
      <alignment horizontal="center"/>
    </xf>
    <xf numFmtId="0" fontId="60" fillId="0" borderId="0" xfId="0" applyFont="1" applyFill="1" applyBorder="1" applyAlignment="1">
      <alignment horizontal="center"/>
    </xf>
    <xf numFmtId="0" fontId="56" fillId="34" borderId="30" xfId="0" applyFont="1" applyFill="1" applyBorder="1" applyAlignment="1">
      <alignment horizontal="center"/>
    </xf>
    <xf numFmtId="0" fontId="56" fillId="34" borderId="37" xfId="0" applyFont="1" applyFill="1" applyBorder="1" applyAlignment="1">
      <alignment horizontal="center"/>
    </xf>
    <xf numFmtId="0" fontId="59" fillId="34" borderId="39" xfId="0" applyFont="1" applyFill="1" applyBorder="1" applyAlignment="1">
      <alignment horizontal="center"/>
    </xf>
    <xf numFmtId="0" fontId="56" fillId="34" borderId="38" xfId="0" applyFont="1" applyFill="1" applyBorder="1" applyAlignment="1">
      <alignment horizontal="center"/>
    </xf>
    <xf numFmtId="47" fontId="56" fillId="34" borderId="30" xfId="0" applyNumberFormat="1" applyFont="1" applyFill="1" applyBorder="1" applyAlignment="1">
      <alignment horizontal="center"/>
    </xf>
    <xf numFmtId="0" fontId="59" fillId="34" borderId="40" xfId="0" applyFont="1" applyFill="1" applyBorder="1" applyAlignment="1">
      <alignment horizontal="center"/>
    </xf>
    <xf numFmtId="0" fontId="60" fillId="34" borderId="41" xfId="0" applyFont="1" applyFill="1" applyBorder="1" applyAlignment="1">
      <alignment horizontal="center"/>
    </xf>
    <xf numFmtId="0" fontId="10" fillId="34" borderId="40" xfId="0" applyFont="1" applyFill="1" applyBorder="1" applyAlignment="1">
      <alignment horizontal="center"/>
    </xf>
    <xf numFmtId="0" fontId="56" fillId="0" borderId="24" xfId="0" applyFont="1" applyFill="1" applyBorder="1" applyAlignment="1">
      <alignment horizontal="center"/>
    </xf>
    <xf numFmtId="170" fontId="56" fillId="0" borderId="25" xfId="0" applyNumberFormat="1" applyFont="1" applyFill="1" applyBorder="1" applyAlignment="1">
      <alignment horizontal="center"/>
    </xf>
    <xf numFmtId="171" fontId="56" fillId="0" borderId="25" xfId="0" applyNumberFormat="1" applyFont="1" applyFill="1" applyBorder="1" applyAlignment="1">
      <alignment horizontal="center"/>
    </xf>
    <xf numFmtId="170" fontId="56" fillId="0" borderId="21" xfId="0" applyNumberFormat="1" applyFont="1" applyFill="1" applyBorder="1" applyAlignment="1">
      <alignment horizontal="center"/>
    </xf>
    <xf numFmtId="171" fontId="56" fillId="0" borderId="21" xfId="0" applyNumberFormat="1" applyFont="1" applyFill="1" applyBorder="1" applyAlignment="1">
      <alignment horizontal="center"/>
    </xf>
    <xf numFmtId="170" fontId="56" fillId="0" borderId="26" xfId="0" applyNumberFormat="1" applyFont="1" applyFill="1" applyBorder="1" applyAlignment="1">
      <alignment horizontal="center"/>
    </xf>
    <xf numFmtId="170" fontId="56" fillId="0" borderId="20" xfId="0" applyNumberFormat="1" applyFont="1" applyFill="1" applyBorder="1" applyAlignment="1">
      <alignment horizontal="center"/>
    </xf>
    <xf numFmtId="0" fontId="59" fillId="0" borderId="42" xfId="0" applyFont="1" applyFill="1" applyBorder="1" applyAlignment="1">
      <alignment horizontal="center"/>
    </xf>
    <xf numFmtId="0" fontId="59" fillId="33" borderId="43" xfId="0" applyFont="1" applyFill="1" applyBorder="1" applyAlignment="1">
      <alignment horizontal="center"/>
    </xf>
    <xf numFmtId="0" fontId="59" fillId="0" borderId="43" xfId="0" applyFont="1" applyFill="1" applyBorder="1" applyAlignment="1">
      <alignment horizontal="center"/>
    </xf>
    <xf numFmtId="0" fontId="59" fillId="0" borderId="44" xfId="0" applyFont="1" applyFill="1" applyBorder="1" applyAlignment="1">
      <alignment horizontal="center"/>
    </xf>
    <xf numFmtId="172" fontId="56" fillId="0" borderId="24" xfId="0" applyNumberFormat="1" applyFont="1" applyFill="1" applyBorder="1" applyAlignment="1">
      <alignment horizontal="center" vertical="center"/>
    </xf>
    <xf numFmtId="172" fontId="56" fillId="0" borderId="16" xfId="0" applyNumberFormat="1" applyFont="1" applyFill="1" applyBorder="1" applyAlignment="1">
      <alignment horizontal="center"/>
    </xf>
    <xf numFmtId="0" fontId="59" fillId="0" borderId="22" xfId="0" applyFont="1" applyFill="1" applyBorder="1" applyAlignment="1">
      <alignment horizontal="center"/>
    </xf>
    <xf numFmtId="0" fontId="60" fillId="0" borderId="18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center"/>
    </xf>
    <xf numFmtId="0" fontId="60" fillId="0" borderId="15" xfId="0" applyFont="1" applyFill="1" applyBorder="1" applyAlignment="1">
      <alignment horizontal="center"/>
    </xf>
    <xf numFmtId="0" fontId="60" fillId="0" borderId="22" xfId="0" applyFont="1" applyFill="1" applyBorder="1" applyAlignment="1">
      <alignment horizontal="center"/>
    </xf>
    <xf numFmtId="170" fontId="56" fillId="35" borderId="25" xfId="0" applyNumberFormat="1" applyFont="1" applyFill="1" applyBorder="1" applyAlignment="1">
      <alignment horizontal="center"/>
    </xf>
    <xf numFmtId="170" fontId="56" fillId="35" borderId="45" xfId="0" applyNumberFormat="1" applyFont="1" applyFill="1" applyBorder="1" applyAlignment="1">
      <alignment horizontal="center"/>
    </xf>
    <xf numFmtId="0" fontId="60" fillId="33" borderId="23" xfId="0" applyFont="1" applyFill="1" applyBorder="1" applyAlignment="1">
      <alignment horizontal="center"/>
    </xf>
    <xf numFmtId="0" fontId="56" fillId="34" borderId="17" xfId="0" applyFont="1" applyFill="1" applyBorder="1" applyAlignment="1">
      <alignment/>
    </xf>
    <xf numFmtId="0" fontId="56" fillId="0" borderId="13" xfId="0" applyFont="1" applyBorder="1" applyAlignment="1">
      <alignment/>
    </xf>
    <xf numFmtId="0" fontId="56" fillId="33" borderId="13" xfId="0" applyFont="1" applyFill="1" applyBorder="1" applyAlignment="1">
      <alignment/>
    </xf>
    <xf numFmtId="0" fontId="56" fillId="0" borderId="39" xfId="0" applyFont="1" applyBorder="1" applyAlignment="1">
      <alignment/>
    </xf>
    <xf numFmtId="0" fontId="56" fillId="33" borderId="17" xfId="0" applyFont="1" applyFill="1" applyBorder="1" applyAlignment="1">
      <alignment/>
    </xf>
    <xf numFmtId="0" fontId="56" fillId="34" borderId="39" xfId="0" applyFont="1" applyFill="1" applyBorder="1" applyAlignment="1">
      <alignment/>
    </xf>
    <xf numFmtId="0" fontId="56" fillId="0" borderId="29" xfId="0" applyFont="1" applyFill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17" xfId="0" applyFont="1" applyFill="1" applyBorder="1" applyAlignment="1">
      <alignment/>
    </xf>
    <xf numFmtId="0" fontId="56" fillId="0" borderId="46" xfId="0" applyFont="1" applyFill="1" applyBorder="1" applyAlignment="1">
      <alignment horizontal="center"/>
    </xf>
    <xf numFmtId="0" fontId="4" fillId="33" borderId="33" xfId="47" applyFont="1" applyFill="1" applyBorder="1" applyAlignment="1">
      <alignment horizontal="center"/>
      <protection/>
    </xf>
    <xf numFmtId="0" fontId="4" fillId="33" borderId="13" xfId="47" applyFont="1" applyFill="1" applyBorder="1" applyAlignment="1">
      <alignment horizontal="center"/>
      <protection/>
    </xf>
    <xf numFmtId="0" fontId="56" fillId="0" borderId="47" xfId="0" applyFont="1" applyFill="1" applyBorder="1" applyAlignment="1">
      <alignment/>
    </xf>
    <xf numFmtId="0" fontId="4" fillId="0" borderId="38" xfId="47" applyFont="1" applyFill="1" applyBorder="1" applyAlignment="1">
      <alignment horizontal="center" wrapText="1"/>
      <protection/>
    </xf>
    <xf numFmtId="0" fontId="5" fillId="33" borderId="15" xfId="47" applyFont="1" applyFill="1" applyBorder="1" applyAlignment="1">
      <alignment horizontal="center" wrapText="1"/>
      <protection/>
    </xf>
    <xf numFmtId="0" fontId="5" fillId="33" borderId="22" xfId="47" applyFont="1" applyFill="1" applyBorder="1" applyAlignment="1">
      <alignment horizontal="center" wrapText="1"/>
      <protection/>
    </xf>
    <xf numFmtId="0" fontId="6" fillId="33" borderId="37" xfId="47" applyFont="1" applyFill="1" applyBorder="1" applyAlignment="1">
      <alignment horizontal="center" wrapText="1"/>
      <protection/>
    </xf>
    <xf numFmtId="0" fontId="5" fillId="33" borderId="40" xfId="47" applyFont="1" applyFill="1" applyBorder="1" applyAlignment="1">
      <alignment horizontal="center" wrapText="1"/>
      <protection/>
    </xf>
    <xf numFmtId="0" fontId="56" fillId="33" borderId="31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172" fontId="56" fillId="35" borderId="34" xfId="0" applyNumberFormat="1" applyFont="1" applyFill="1" applyBorder="1" applyAlignment="1">
      <alignment horizontal="center" vertical="center"/>
    </xf>
    <xf numFmtId="0" fontId="56" fillId="34" borderId="21" xfId="0" applyFont="1" applyFill="1" applyBorder="1" applyAlignment="1">
      <alignment horizontal="center"/>
    </xf>
    <xf numFmtId="172" fontId="56" fillId="33" borderId="34" xfId="0" applyNumberFormat="1" applyFont="1" applyFill="1" applyBorder="1" applyAlignment="1">
      <alignment horizontal="center" vertical="center"/>
    </xf>
    <xf numFmtId="172" fontId="56" fillId="33" borderId="16" xfId="0" applyNumberFormat="1" applyFont="1" applyFill="1" applyBorder="1" applyAlignment="1">
      <alignment horizontal="center" vertical="center"/>
    </xf>
    <xf numFmtId="172" fontId="56" fillId="33" borderId="20" xfId="0" applyNumberFormat="1" applyFont="1" applyFill="1" applyBorder="1" applyAlignment="1">
      <alignment horizontal="center" vertical="center"/>
    </xf>
    <xf numFmtId="172" fontId="56" fillId="0" borderId="25" xfId="0" applyNumberFormat="1" applyFont="1" applyFill="1" applyBorder="1" applyAlignment="1">
      <alignment horizontal="center" vertical="center"/>
    </xf>
    <xf numFmtId="172" fontId="56" fillId="0" borderId="11" xfId="0" applyNumberFormat="1" applyFont="1" applyFill="1" applyBorder="1" applyAlignment="1">
      <alignment horizontal="center" vertical="center"/>
    </xf>
    <xf numFmtId="172" fontId="56" fillId="0" borderId="10" xfId="0" applyNumberFormat="1" applyFont="1" applyFill="1" applyBorder="1" applyAlignment="1">
      <alignment horizontal="center" vertical="center"/>
    </xf>
    <xf numFmtId="172" fontId="56" fillId="0" borderId="16" xfId="0" applyNumberFormat="1" applyFont="1" applyFill="1" applyBorder="1" applyAlignment="1">
      <alignment horizontal="center" vertical="center"/>
    </xf>
    <xf numFmtId="172" fontId="56" fillId="0" borderId="21" xfId="0" applyNumberFormat="1" applyFont="1" applyFill="1" applyBorder="1" applyAlignment="1">
      <alignment horizontal="center" vertical="center"/>
    </xf>
    <xf numFmtId="172" fontId="56" fillId="33" borderId="11" xfId="0" applyNumberFormat="1" applyFont="1" applyFill="1" applyBorder="1" applyAlignment="1">
      <alignment horizontal="center" vertical="center"/>
    </xf>
    <xf numFmtId="172" fontId="56" fillId="33" borderId="10" xfId="0" applyNumberFormat="1" applyFont="1" applyFill="1" applyBorder="1" applyAlignment="1">
      <alignment horizontal="center" vertical="center"/>
    </xf>
    <xf numFmtId="47" fontId="59" fillId="34" borderId="21" xfId="0" applyNumberFormat="1" applyFont="1" applyFill="1" applyBorder="1" applyAlignment="1">
      <alignment horizontal="center"/>
    </xf>
    <xf numFmtId="170" fontId="59" fillId="35" borderId="35" xfId="0" applyNumberFormat="1" applyFont="1" applyFill="1" applyBorder="1" applyAlignment="1">
      <alignment horizontal="center"/>
    </xf>
    <xf numFmtId="170" fontId="59" fillId="33" borderId="35" xfId="0" applyNumberFormat="1" applyFont="1" applyFill="1" applyBorder="1" applyAlignment="1">
      <alignment horizontal="center"/>
    </xf>
    <xf numFmtId="170" fontId="59" fillId="33" borderId="21" xfId="0" applyNumberFormat="1" applyFont="1" applyFill="1" applyBorder="1" applyAlignment="1">
      <alignment horizontal="center"/>
    </xf>
    <xf numFmtId="0" fontId="59" fillId="34" borderId="30" xfId="0" applyFont="1" applyFill="1" applyBorder="1" applyAlignment="1">
      <alignment horizontal="center"/>
    </xf>
    <xf numFmtId="170" fontId="59" fillId="35" borderId="25" xfId="0" applyNumberFormat="1" applyFont="1" applyFill="1" applyBorder="1" applyAlignment="1">
      <alignment horizontal="center"/>
    </xf>
    <xf numFmtId="170" fontId="59" fillId="35" borderId="45" xfId="0" applyNumberFormat="1" applyFont="1" applyFill="1" applyBorder="1" applyAlignment="1">
      <alignment horizontal="center"/>
    </xf>
    <xf numFmtId="0" fontId="59" fillId="34" borderId="38" xfId="0" applyFont="1" applyFill="1" applyBorder="1" applyAlignment="1">
      <alignment horizontal="center"/>
    </xf>
    <xf numFmtId="172" fontId="59" fillId="0" borderId="20" xfId="0" applyNumberFormat="1" applyFont="1" applyFill="1" applyBorder="1" applyAlignment="1">
      <alignment horizontal="center"/>
    </xf>
    <xf numFmtId="0" fontId="59" fillId="34" borderId="20" xfId="0" applyFont="1" applyFill="1" applyBorder="1" applyAlignment="1">
      <alignment horizontal="center"/>
    </xf>
    <xf numFmtId="172" fontId="59" fillId="35" borderId="34" xfId="0" applyNumberFormat="1" applyFont="1" applyFill="1" applyBorder="1" applyAlignment="1">
      <alignment horizontal="center" vertical="center"/>
    </xf>
    <xf numFmtId="172" fontId="59" fillId="33" borderId="34" xfId="0" applyNumberFormat="1" applyFont="1" applyFill="1" applyBorder="1" applyAlignment="1">
      <alignment horizontal="center" vertical="center"/>
    </xf>
    <xf numFmtId="172" fontId="59" fillId="33" borderId="21" xfId="0" applyNumberFormat="1" applyFont="1" applyFill="1" applyBorder="1" applyAlignment="1">
      <alignment horizontal="center" vertical="center"/>
    </xf>
    <xf numFmtId="172" fontId="59" fillId="0" borderId="48" xfId="0" applyNumberFormat="1" applyFont="1" applyFill="1" applyBorder="1" applyAlignment="1">
      <alignment horizontal="center" vertical="center"/>
    </xf>
    <xf numFmtId="172" fontId="59" fillId="0" borderId="10" xfId="0" applyNumberFormat="1" applyFont="1" applyFill="1" applyBorder="1" applyAlignment="1">
      <alignment horizontal="center" vertical="center"/>
    </xf>
    <xf numFmtId="172" fontId="59" fillId="33" borderId="10" xfId="0" applyNumberFormat="1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170" fontId="59" fillId="0" borderId="25" xfId="0" applyNumberFormat="1" applyFont="1" applyFill="1" applyBorder="1" applyAlignment="1">
      <alignment horizontal="center"/>
    </xf>
    <xf numFmtId="170" fontId="59" fillId="33" borderId="10" xfId="0" applyNumberFormat="1" applyFont="1" applyFill="1" applyBorder="1" applyAlignment="1">
      <alignment horizontal="center"/>
    </xf>
    <xf numFmtId="170" fontId="59" fillId="0" borderId="10" xfId="0" applyNumberFormat="1" applyFont="1" applyFill="1" applyBorder="1" applyAlignment="1">
      <alignment horizontal="center"/>
    </xf>
    <xf numFmtId="0" fontId="12" fillId="34" borderId="49" xfId="0" applyFont="1" applyFill="1" applyBorder="1" applyAlignment="1">
      <alignment horizontal="center" vertical="center"/>
    </xf>
    <xf numFmtId="0" fontId="12" fillId="34" borderId="50" xfId="0" applyFont="1" applyFill="1" applyBorder="1" applyAlignment="1">
      <alignment horizontal="center" vertical="center"/>
    </xf>
    <xf numFmtId="0" fontId="12" fillId="34" borderId="51" xfId="0" applyFont="1" applyFill="1" applyBorder="1" applyAlignment="1">
      <alignment horizontal="center" vertical="center"/>
    </xf>
    <xf numFmtId="0" fontId="11" fillId="34" borderId="52" xfId="0" applyFont="1" applyFill="1" applyBorder="1" applyAlignment="1">
      <alignment horizontal="center" vertical="center"/>
    </xf>
    <xf numFmtId="0" fontId="13" fillId="34" borderId="52" xfId="0" applyFont="1" applyFill="1" applyBorder="1" applyAlignment="1">
      <alignment horizontal="center" vertical="center"/>
    </xf>
    <xf numFmtId="0" fontId="14" fillId="34" borderId="52" xfId="0" applyFont="1" applyFill="1" applyBorder="1" applyAlignment="1">
      <alignment horizontal="center" vertical="center"/>
    </xf>
    <xf numFmtId="166" fontId="57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53" xfId="0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165" fontId="57" fillId="0" borderId="0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left" vertical="center"/>
    </xf>
    <xf numFmtId="0" fontId="13" fillId="0" borderId="59" xfId="0" applyFont="1" applyFill="1" applyBorder="1" applyAlignment="1">
      <alignment horizontal="center" vertical="center"/>
    </xf>
    <xf numFmtId="0" fontId="14" fillId="0" borderId="5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center" vertical="center"/>
    </xf>
    <xf numFmtId="0" fontId="14" fillId="0" borderId="61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170" fontId="61" fillId="35" borderId="58" xfId="0" applyNumberFormat="1" applyFont="1" applyFill="1" applyBorder="1" applyAlignment="1">
      <alignment horizontal="center"/>
    </xf>
    <xf numFmtId="170" fontId="61" fillId="35" borderId="62" xfId="0" applyNumberFormat="1" applyFont="1" applyFill="1" applyBorder="1" applyAlignment="1">
      <alignment horizontal="center"/>
    </xf>
    <xf numFmtId="170" fontId="62" fillId="35" borderId="56" xfId="0" applyNumberFormat="1" applyFont="1" applyFill="1" applyBorder="1" applyAlignment="1">
      <alignment horizontal="center"/>
    </xf>
    <xf numFmtId="170" fontId="62" fillId="35" borderId="59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63" fillId="0" borderId="0" xfId="0" applyFont="1" applyBorder="1" applyAlignment="1">
      <alignment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4" fillId="0" borderId="47" xfId="47" applyFont="1" applyFill="1" applyBorder="1" applyAlignment="1">
      <alignment horizontal="left"/>
      <protection/>
    </xf>
    <xf numFmtId="0" fontId="6" fillId="33" borderId="12" xfId="47" applyNumberFormat="1" applyFont="1" applyFill="1" applyBorder="1" applyAlignment="1">
      <alignment horizontal="center" wrapText="1"/>
      <protection/>
    </xf>
    <xf numFmtId="170" fontId="59" fillId="35" borderId="63" xfId="0" applyNumberFormat="1" applyFont="1" applyFill="1" applyBorder="1" applyAlignment="1">
      <alignment horizontal="center"/>
    </xf>
    <xf numFmtId="0" fontId="59" fillId="35" borderId="64" xfId="0" applyFont="1" applyFill="1" applyBorder="1" applyAlignment="1">
      <alignment horizontal="center"/>
    </xf>
    <xf numFmtId="170" fontId="59" fillId="35" borderId="10" xfId="0" applyNumberFormat="1" applyFont="1" applyFill="1" applyBorder="1" applyAlignment="1">
      <alignment horizontal="center"/>
    </xf>
    <xf numFmtId="0" fontId="59" fillId="35" borderId="13" xfId="0" applyFont="1" applyFill="1" applyBorder="1" applyAlignment="1">
      <alignment horizontal="center"/>
    </xf>
    <xf numFmtId="0" fontId="60" fillId="35" borderId="19" xfId="0" applyFont="1" applyFill="1" applyBorder="1" applyAlignment="1">
      <alignment horizontal="center"/>
    </xf>
    <xf numFmtId="0" fontId="60" fillId="35" borderId="65" xfId="0" applyFont="1" applyFill="1" applyBorder="1" applyAlignment="1">
      <alignment horizontal="center"/>
    </xf>
    <xf numFmtId="0" fontId="59" fillId="35" borderId="22" xfId="0" applyFont="1" applyFill="1" applyBorder="1" applyAlignment="1">
      <alignment horizontal="center"/>
    </xf>
    <xf numFmtId="0" fontId="60" fillId="33" borderId="65" xfId="0" applyFont="1" applyFill="1" applyBorder="1" applyAlignment="1">
      <alignment horizontal="center"/>
    </xf>
    <xf numFmtId="170" fontId="59" fillId="0" borderId="66" xfId="0" applyNumberFormat="1" applyFont="1" applyFill="1" applyBorder="1" applyAlignment="1">
      <alignment horizontal="center"/>
    </xf>
    <xf numFmtId="170" fontId="59" fillId="35" borderId="66" xfId="0" applyNumberFormat="1" applyFont="1" applyFill="1" applyBorder="1" applyAlignment="1">
      <alignment horizontal="center"/>
    </xf>
    <xf numFmtId="0" fontId="59" fillId="35" borderId="67" xfId="0" applyFont="1" applyFill="1" applyBorder="1" applyAlignment="1">
      <alignment horizontal="center"/>
    </xf>
    <xf numFmtId="172" fontId="56" fillId="35" borderId="68" xfId="0" applyNumberFormat="1" applyFont="1" applyFill="1" applyBorder="1" applyAlignment="1">
      <alignment horizontal="center" vertical="center"/>
    </xf>
    <xf numFmtId="172" fontId="56" fillId="35" borderId="48" xfId="0" applyNumberFormat="1" applyFont="1" applyFill="1" applyBorder="1" applyAlignment="1">
      <alignment horizontal="center" vertical="center"/>
    </xf>
    <xf numFmtId="172" fontId="59" fillId="35" borderId="48" xfId="0" applyNumberFormat="1" applyFont="1" applyFill="1" applyBorder="1" applyAlignment="1">
      <alignment horizontal="center" vertical="center"/>
    </xf>
    <xf numFmtId="170" fontId="56" fillId="35" borderId="48" xfId="0" applyNumberFormat="1" applyFont="1" applyFill="1" applyBorder="1" applyAlignment="1">
      <alignment horizontal="center"/>
    </xf>
    <xf numFmtId="171" fontId="56" fillId="35" borderId="66" xfId="0" applyNumberFormat="1" applyFont="1" applyFill="1" applyBorder="1" applyAlignment="1">
      <alignment horizontal="center"/>
    </xf>
    <xf numFmtId="170" fontId="56" fillId="35" borderId="66" xfId="0" applyNumberFormat="1" applyFont="1" applyFill="1" applyBorder="1" applyAlignment="1">
      <alignment horizontal="center"/>
    </xf>
    <xf numFmtId="0" fontId="59" fillId="35" borderId="69" xfId="0" applyFont="1" applyFill="1" applyBorder="1" applyAlignment="1">
      <alignment horizontal="center"/>
    </xf>
    <xf numFmtId="0" fontId="60" fillId="35" borderId="70" xfId="0" applyFont="1" applyFill="1" applyBorder="1" applyAlignment="1">
      <alignment horizontal="center"/>
    </xf>
    <xf numFmtId="172" fontId="56" fillId="33" borderId="27" xfId="0" applyNumberFormat="1" applyFont="1" applyFill="1" applyBorder="1" applyAlignment="1">
      <alignment horizontal="center" vertical="center"/>
    </xf>
    <xf numFmtId="172" fontId="59" fillId="33" borderId="27" xfId="0" applyNumberFormat="1" applyFont="1" applyFill="1" applyBorder="1" applyAlignment="1">
      <alignment horizontal="center" vertical="center"/>
    </xf>
    <xf numFmtId="172" fontId="56" fillId="35" borderId="11" xfId="0" applyNumberFormat="1" applyFont="1" applyFill="1" applyBorder="1" applyAlignment="1">
      <alignment horizontal="center" vertical="center"/>
    </xf>
    <xf numFmtId="172" fontId="56" fillId="35" borderId="27" xfId="0" applyNumberFormat="1" applyFont="1" applyFill="1" applyBorder="1" applyAlignment="1">
      <alignment horizontal="center" vertical="center"/>
    </xf>
    <xf numFmtId="172" fontId="59" fillId="35" borderId="27" xfId="0" applyNumberFormat="1" applyFont="1" applyFill="1" applyBorder="1" applyAlignment="1">
      <alignment horizontal="center" vertical="center"/>
    </xf>
    <xf numFmtId="0" fontId="12" fillId="33" borderId="57" xfId="0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left" vertical="center"/>
    </xf>
    <xf numFmtId="170" fontId="61" fillId="33" borderId="58" xfId="0" applyNumberFormat="1" applyFont="1" applyFill="1" applyBorder="1" applyAlignment="1">
      <alignment horizontal="center"/>
    </xf>
    <xf numFmtId="170" fontId="61" fillId="33" borderId="62" xfId="0" applyNumberFormat="1" applyFont="1" applyFill="1" applyBorder="1" applyAlignment="1">
      <alignment horizontal="center"/>
    </xf>
    <xf numFmtId="170" fontId="62" fillId="33" borderId="59" xfId="0" applyNumberFormat="1" applyFont="1" applyFill="1" applyBorder="1" applyAlignment="1">
      <alignment horizontal="center"/>
    </xf>
    <xf numFmtId="0" fontId="13" fillId="33" borderId="59" xfId="0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0" fontId="12" fillId="33" borderId="71" xfId="0" applyFont="1" applyFill="1" applyBorder="1" applyAlignment="1">
      <alignment horizontal="center" vertical="center"/>
    </xf>
    <xf numFmtId="0" fontId="12" fillId="33" borderId="60" xfId="0" applyFont="1" applyFill="1" applyBorder="1" applyAlignment="1">
      <alignment horizontal="left" vertical="center"/>
    </xf>
    <xf numFmtId="170" fontId="61" fillId="33" borderId="60" xfId="0" applyNumberFormat="1" applyFont="1" applyFill="1" applyBorder="1" applyAlignment="1">
      <alignment horizontal="center"/>
    </xf>
    <xf numFmtId="170" fontId="61" fillId="33" borderId="72" xfId="0" applyNumberFormat="1" applyFont="1" applyFill="1" applyBorder="1" applyAlignment="1">
      <alignment horizontal="center"/>
    </xf>
    <xf numFmtId="170" fontId="62" fillId="33" borderId="61" xfId="0" applyNumberFormat="1" applyFont="1" applyFill="1" applyBorder="1" applyAlignment="1">
      <alignment horizontal="center"/>
    </xf>
    <xf numFmtId="0" fontId="13" fillId="33" borderId="61" xfId="0" applyFont="1" applyFill="1" applyBorder="1" applyAlignment="1">
      <alignment horizontal="center" vertical="center"/>
    </xf>
    <xf numFmtId="0" fontId="14" fillId="33" borderId="61" xfId="0" applyFont="1" applyFill="1" applyBorder="1" applyAlignment="1">
      <alignment horizontal="center" vertical="center"/>
    </xf>
    <xf numFmtId="0" fontId="56" fillId="0" borderId="37" xfId="0" applyFont="1" applyFill="1" applyBorder="1" applyAlignment="1">
      <alignment horizontal="center"/>
    </xf>
    <xf numFmtId="0" fontId="56" fillId="0" borderId="39" xfId="0" applyFont="1" applyFill="1" applyBorder="1" applyAlignment="1">
      <alignment/>
    </xf>
    <xf numFmtId="172" fontId="56" fillId="35" borderId="37" xfId="0" applyNumberFormat="1" applyFont="1" applyFill="1" applyBorder="1" applyAlignment="1">
      <alignment horizontal="center" vertical="center"/>
    </xf>
    <xf numFmtId="172" fontId="56" fillId="35" borderId="38" xfId="0" applyNumberFormat="1" applyFont="1" applyFill="1" applyBorder="1" applyAlignment="1">
      <alignment horizontal="center" vertical="center"/>
    </xf>
    <xf numFmtId="172" fontId="59" fillId="35" borderId="38" xfId="0" applyNumberFormat="1" applyFont="1" applyFill="1" applyBorder="1" applyAlignment="1">
      <alignment horizontal="center" vertical="center"/>
    </xf>
    <xf numFmtId="0" fontId="59" fillId="35" borderId="39" xfId="0" applyFont="1" applyFill="1" applyBorder="1" applyAlignment="1">
      <alignment horizontal="center"/>
    </xf>
    <xf numFmtId="171" fontId="56" fillId="35" borderId="30" xfId="0" applyNumberFormat="1" applyFont="1" applyFill="1" applyBorder="1" applyAlignment="1">
      <alignment horizontal="center"/>
    </xf>
    <xf numFmtId="170" fontId="59" fillId="0" borderId="30" xfId="0" applyNumberFormat="1" applyFont="1" applyFill="1" applyBorder="1" applyAlignment="1">
      <alignment horizontal="center"/>
    </xf>
    <xf numFmtId="170" fontId="59" fillId="35" borderId="30" xfId="0" applyNumberFormat="1" applyFont="1" applyFill="1" applyBorder="1" applyAlignment="1">
      <alignment horizontal="center"/>
    </xf>
    <xf numFmtId="0" fontId="59" fillId="35" borderId="40" xfId="0" applyFont="1" applyFill="1" applyBorder="1" applyAlignment="1">
      <alignment horizontal="center"/>
    </xf>
    <xf numFmtId="0" fontId="60" fillId="35" borderId="41" xfId="0" applyFont="1" applyFill="1" applyBorder="1" applyAlignment="1">
      <alignment horizontal="center"/>
    </xf>
    <xf numFmtId="0" fontId="56" fillId="33" borderId="23" xfId="0" applyFont="1" applyFill="1" applyBorder="1" applyAlignment="1">
      <alignment horizontal="center"/>
    </xf>
    <xf numFmtId="172" fontId="59" fillId="33" borderId="20" xfId="0" applyNumberFormat="1" applyFont="1" applyFill="1" applyBorder="1" applyAlignment="1">
      <alignment horizontal="center" vertical="center"/>
    </xf>
    <xf numFmtId="0" fontId="4" fillId="0" borderId="31" xfId="47" applyFont="1" applyFill="1" applyBorder="1" applyAlignment="1">
      <alignment horizontal="left"/>
      <protection/>
    </xf>
    <xf numFmtId="0" fontId="12" fillId="0" borderId="73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left" vertical="center"/>
    </xf>
    <xf numFmtId="170" fontId="61" fillId="35" borderId="74" xfId="0" applyNumberFormat="1" applyFont="1" applyFill="1" applyBorder="1" applyAlignment="1">
      <alignment horizontal="center"/>
    </xf>
    <xf numFmtId="170" fontId="61" fillId="35" borderId="75" xfId="0" applyNumberFormat="1" applyFont="1" applyFill="1" applyBorder="1" applyAlignment="1">
      <alignment horizontal="center"/>
    </xf>
    <xf numFmtId="170" fontId="62" fillId="35" borderId="76" xfId="0" applyNumberFormat="1" applyFont="1" applyFill="1" applyBorder="1" applyAlignment="1">
      <alignment horizontal="center"/>
    </xf>
    <xf numFmtId="0" fontId="13" fillId="0" borderId="76" xfId="0" applyFont="1" applyFill="1" applyBorder="1" applyAlignment="1">
      <alignment horizontal="center" vertical="center"/>
    </xf>
    <xf numFmtId="0" fontId="14" fillId="0" borderId="76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165" fontId="12" fillId="0" borderId="60" xfId="0" applyNumberFormat="1" applyFont="1" applyFill="1" applyBorder="1" applyAlignment="1">
      <alignment horizontal="center" vertical="center"/>
    </xf>
    <xf numFmtId="165" fontId="12" fillId="0" borderId="72" xfId="0" applyNumberFormat="1" applyFont="1" applyFill="1" applyBorder="1" applyAlignment="1">
      <alignment horizontal="center" vertical="center"/>
    </xf>
    <xf numFmtId="165" fontId="11" fillId="0" borderId="61" xfId="0" applyNumberFormat="1" applyFont="1" applyFill="1" applyBorder="1" applyAlignment="1">
      <alignment horizontal="center" vertical="center"/>
    </xf>
    <xf numFmtId="0" fontId="12" fillId="33" borderId="58" xfId="0" applyFont="1" applyFill="1" applyBorder="1" applyAlignment="1">
      <alignment horizontal="center" vertical="center"/>
    </xf>
    <xf numFmtId="165" fontId="12" fillId="33" borderId="58" xfId="0" applyNumberFormat="1" applyFont="1" applyFill="1" applyBorder="1" applyAlignment="1">
      <alignment horizontal="center" vertical="center"/>
    </xf>
    <xf numFmtId="165" fontId="12" fillId="33" borderId="62" xfId="0" applyNumberFormat="1" applyFont="1" applyFill="1" applyBorder="1" applyAlignment="1">
      <alignment horizontal="center" vertical="center"/>
    </xf>
    <xf numFmtId="165" fontId="11" fillId="33" borderId="59" xfId="0" applyNumberFormat="1" applyFont="1" applyFill="1" applyBorder="1" applyAlignment="1">
      <alignment horizontal="center" vertical="center"/>
    </xf>
    <xf numFmtId="165" fontId="12" fillId="33" borderId="58" xfId="0" applyNumberFormat="1" applyFont="1" applyFill="1" applyBorder="1" applyAlignment="1">
      <alignment horizontal="left" vertical="center"/>
    </xf>
    <xf numFmtId="165" fontId="12" fillId="0" borderId="60" xfId="0" applyNumberFormat="1" applyFont="1" applyFill="1" applyBorder="1" applyAlignment="1">
      <alignment horizontal="left" vertical="center"/>
    </xf>
    <xf numFmtId="0" fontId="64" fillId="0" borderId="0" xfId="0" applyFont="1" applyAlignment="1">
      <alignment/>
    </xf>
    <xf numFmtId="0" fontId="4" fillId="34" borderId="0" xfId="47" applyFont="1" applyFill="1" applyBorder="1" applyAlignment="1">
      <alignment horizontal="center" wrapText="1"/>
      <protection/>
    </xf>
    <xf numFmtId="0" fontId="4" fillId="34" borderId="77" xfId="47" applyFont="1" applyFill="1" applyBorder="1" applyAlignment="1">
      <alignment horizontal="center" wrapText="1"/>
      <protection/>
    </xf>
    <xf numFmtId="0" fontId="4" fillId="34" borderId="78" xfId="47" applyFont="1" applyFill="1" applyBorder="1" applyAlignment="1">
      <alignment horizontal="center" wrapText="1"/>
      <protection/>
    </xf>
    <xf numFmtId="0" fontId="4" fillId="34" borderId="45" xfId="47" applyFont="1" applyFill="1" applyBorder="1" applyAlignment="1">
      <alignment horizontal="center" wrapText="1"/>
      <protection/>
    </xf>
    <xf numFmtId="0" fontId="4" fillId="34" borderId="79" xfId="47" applyFont="1" applyFill="1" applyBorder="1" applyAlignment="1">
      <alignment horizontal="center" wrapText="1"/>
      <protection/>
    </xf>
    <xf numFmtId="0" fontId="4" fillId="34" borderId="80" xfId="47" applyFont="1" applyFill="1" applyBorder="1" applyAlignment="1">
      <alignment horizontal="center" wrapText="1"/>
      <protection/>
    </xf>
    <xf numFmtId="0" fontId="4" fillId="34" borderId="68" xfId="47" applyFont="1" applyFill="1" applyBorder="1" applyAlignment="1">
      <alignment horizontal="center" wrapText="1"/>
      <protection/>
    </xf>
    <xf numFmtId="0" fontId="4" fillId="34" borderId="66" xfId="47" applyFont="1" applyFill="1" applyBorder="1" applyAlignment="1">
      <alignment horizontal="center" wrapText="1"/>
      <protection/>
    </xf>
    <xf numFmtId="0" fontId="4" fillId="34" borderId="67" xfId="47" applyFont="1" applyFill="1" applyBorder="1" applyAlignment="1">
      <alignment horizontal="center" wrapText="1"/>
      <protection/>
    </xf>
    <xf numFmtId="0" fontId="4" fillId="34" borderId="70" xfId="47" applyFont="1" applyFill="1" applyBorder="1" applyAlignment="1">
      <alignment horizontal="center" wrapText="1"/>
      <protection/>
    </xf>
    <xf numFmtId="0" fontId="4" fillId="34" borderId="48" xfId="47" applyFont="1" applyFill="1" applyBorder="1" applyAlignment="1">
      <alignment horizontal="center" wrapText="1"/>
      <protection/>
    </xf>
    <xf numFmtId="0" fontId="10" fillId="0" borderId="81" xfId="47" applyFont="1" applyFill="1" applyBorder="1" applyAlignment="1" applyProtection="1">
      <alignment horizontal="center" vertical="center"/>
      <protection/>
    </xf>
    <xf numFmtId="0" fontId="10" fillId="0" borderId="82" xfId="47" applyFont="1" applyFill="1" applyBorder="1" applyAlignment="1" applyProtection="1">
      <alignment horizontal="center" vertical="center"/>
      <protection/>
    </xf>
    <xf numFmtId="0" fontId="10" fillId="0" borderId="83" xfId="47" applyFont="1" applyFill="1" applyBorder="1" applyAlignment="1" applyProtection="1">
      <alignment horizontal="center" vertical="center"/>
      <protection/>
    </xf>
    <xf numFmtId="0" fontId="10" fillId="0" borderId="84" xfId="47" applyFont="1" applyFill="1" applyBorder="1" applyAlignment="1" applyProtection="1">
      <alignment horizontal="center" vertical="center"/>
      <protection/>
    </xf>
    <xf numFmtId="0" fontId="56" fillId="0" borderId="32" xfId="0" applyFont="1" applyFill="1" applyBorder="1" applyAlignment="1">
      <alignment/>
    </xf>
    <xf numFmtId="0" fontId="5" fillId="33" borderId="14" xfId="47" applyFont="1" applyFill="1" applyBorder="1" applyAlignment="1">
      <alignment horizontal="center" wrapText="1"/>
      <protection/>
    </xf>
    <xf numFmtId="0" fontId="4" fillId="0" borderId="34" xfId="47" applyFont="1" applyFill="1" applyBorder="1" applyAlignment="1">
      <alignment horizontal="center" wrapText="1"/>
      <protection/>
    </xf>
    <xf numFmtId="0" fontId="4" fillId="33" borderId="35" xfId="47" applyFont="1" applyFill="1" applyBorder="1" applyAlignment="1">
      <alignment horizontal="center"/>
      <protection/>
    </xf>
    <xf numFmtId="0" fontId="4" fillId="0" borderId="35" xfId="47" applyFont="1" applyFill="1" applyBorder="1" applyAlignment="1">
      <alignment horizontal="center"/>
      <protection/>
    </xf>
    <xf numFmtId="0" fontId="56" fillId="33" borderId="37" xfId="0" applyFont="1" applyFill="1" applyBorder="1" applyAlignment="1">
      <alignment horizontal="center"/>
    </xf>
    <xf numFmtId="0" fontId="56" fillId="33" borderId="39" xfId="0" applyFont="1" applyFill="1" applyBorder="1" applyAlignment="1">
      <alignment/>
    </xf>
    <xf numFmtId="0" fontId="59" fillId="33" borderId="40" xfId="0" applyFont="1" applyFill="1" applyBorder="1" applyAlignment="1">
      <alignment horizontal="center"/>
    </xf>
    <xf numFmtId="0" fontId="56" fillId="33" borderId="28" xfId="0" applyFont="1" applyFill="1" applyBorder="1" applyAlignment="1">
      <alignment/>
    </xf>
    <xf numFmtId="2" fontId="56" fillId="35" borderId="34" xfId="0" applyNumberFormat="1" applyFont="1" applyFill="1" applyBorder="1" applyAlignment="1">
      <alignment horizontal="center" vertical="center"/>
    </xf>
    <xf numFmtId="2" fontId="59" fillId="35" borderId="34" xfId="0" applyNumberFormat="1" applyFont="1" applyFill="1" applyBorder="1" applyAlignment="1">
      <alignment horizontal="center" vertical="center"/>
    </xf>
    <xf numFmtId="2" fontId="56" fillId="33" borderId="34" xfId="0" applyNumberFormat="1" applyFont="1" applyFill="1" applyBorder="1" applyAlignment="1">
      <alignment horizontal="center" vertical="center"/>
    </xf>
    <xf numFmtId="2" fontId="59" fillId="33" borderId="34" xfId="0" applyNumberFormat="1" applyFont="1" applyFill="1" applyBorder="1" applyAlignment="1">
      <alignment horizontal="center" vertical="center"/>
    </xf>
    <xf numFmtId="2" fontId="56" fillId="33" borderId="37" xfId="0" applyNumberFormat="1" applyFont="1" applyFill="1" applyBorder="1" applyAlignment="1">
      <alignment horizontal="center" vertical="center"/>
    </xf>
    <xf numFmtId="2" fontId="56" fillId="33" borderId="38" xfId="0" applyNumberFormat="1" applyFont="1" applyFill="1" applyBorder="1" applyAlignment="1">
      <alignment horizontal="center" vertical="center"/>
    </xf>
    <xf numFmtId="2" fontId="56" fillId="0" borderId="11" xfId="0" applyNumberFormat="1" applyFont="1" applyFill="1" applyBorder="1" applyAlignment="1">
      <alignment horizontal="center" vertical="center"/>
    </xf>
    <xf numFmtId="2" fontId="56" fillId="0" borderId="10" xfId="0" applyNumberFormat="1" applyFont="1" applyFill="1" applyBorder="1" applyAlignment="1">
      <alignment horizontal="center" vertical="center"/>
    </xf>
    <xf numFmtId="2" fontId="56" fillId="33" borderId="11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/>
    </xf>
    <xf numFmtId="0" fontId="60" fillId="35" borderId="18" xfId="0" applyFont="1" applyFill="1" applyBorder="1" applyAlignment="1">
      <alignment horizontal="center"/>
    </xf>
    <xf numFmtId="0" fontId="60" fillId="35" borderId="15" xfId="0" applyFont="1" applyFill="1" applyBorder="1" applyAlignment="1">
      <alignment horizontal="center"/>
    </xf>
    <xf numFmtId="0" fontId="60" fillId="35" borderId="22" xfId="0" applyFont="1" applyFill="1" applyBorder="1" applyAlignment="1">
      <alignment horizontal="center"/>
    </xf>
    <xf numFmtId="2" fontId="59" fillId="0" borderId="34" xfId="0" applyNumberFormat="1" applyFont="1" applyFill="1" applyBorder="1" applyAlignment="1">
      <alignment horizontal="center" vertical="center"/>
    </xf>
    <xf numFmtId="2" fontId="56" fillId="0" borderId="16" xfId="0" applyNumberFormat="1" applyFont="1" applyFill="1" applyBorder="1" applyAlignment="1">
      <alignment horizontal="center" vertical="center"/>
    </xf>
    <xf numFmtId="2" fontId="56" fillId="0" borderId="21" xfId="0" applyNumberFormat="1" applyFont="1" applyFill="1" applyBorder="1" applyAlignment="1">
      <alignment horizontal="center" vertical="center"/>
    </xf>
    <xf numFmtId="2" fontId="59" fillId="35" borderId="20" xfId="0" applyNumberFormat="1" applyFont="1" applyFill="1" applyBorder="1" applyAlignment="1">
      <alignment horizontal="center" vertical="center"/>
    </xf>
    <xf numFmtId="0" fontId="4" fillId="33" borderId="39" xfId="47" applyFont="1" applyFill="1" applyBorder="1" applyAlignment="1">
      <alignment horizontal="center"/>
      <protection/>
    </xf>
    <xf numFmtId="0" fontId="4" fillId="0" borderId="85" xfId="47" applyFont="1" applyFill="1" applyBorder="1" applyAlignment="1">
      <alignment horizontal="center"/>
      <protection/>
    </xf>
    <xf numFmtId="0" fontId="4" fillId="0" borderId="86" xfId="47" applyFont="1" applyFill="1" applyBorder="1" applyAlignment="1">
      <alignment horizontal="center"/>
      <protection/>
    </xf>
    <xf numFmtId="0" fontId="4" fillId="0" borderId="87" xfId="47" applyFont="1" applyFill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4" fillId="34" borderId="88" xfId="47" applyFont="1" applyFill="1" applyBorder="1" applyAlignment="1">
      <alignment horizontal="center" wrapText="1"/>
      <protection/>
    </xf>
    <xf numFmtId="14" fontId="4" fillId="34" borderId="79" xfId="47" applyNumberFormat="1" applyFont="1" applyFill="1" applyBorder="1" applyAlignment="1">
      <alignment horizontal="center" wrapText="1"/>
      <protection/>
    </xf>
    <xf numFmtId="0" fontId="10" fillId="33" borderId="81" xfId="47" applyFont="1" applyFill="1" applyBorder="1" applyAlignment="1" applyProtection="1">
      <alignment horizontal="center" vertical="center"/>
      <protection/>
    </xf>
    <xf numFmtId="0" fontId="10" fillId="33" borderId="82" xfId="47" applyFont="1" applyFill="1" applyBorder="1" applyAlignment="1" applyProtection="1">
      <alignment horizontal="center" vertical="center"/>
      <protection/>
    </xf>
    <xf numFmtId="0" fontId="4" fillId="34" borderId="67" xfId="47" applyFont="1" applyFill="1" applyBorder="1" applyAlignment="1">
      <alignment vertical="center"/>
      <protection/>
    </xf>
    <xf numFmtId="0" fontId="4" fillId="34" borderId="79" xfId="47" applyFont="1" applyFill="1" applyBorder="1" applyAlignment="1">
      <alignment vertical="center"/>
      <protection/>
    </xf>
    <xf numFmtId="0" fontId="4" fillId="34" borderId="68" xfId="47" applyFont="1" applyFill="1" applyBorder="1" applyAlignment="1">
      <alignment vertical="center"/>
      <protection/>
    </xf>
    <xf numFmtId="0" fontId="4" fillId="34" borderId="89" xfId="47" applyFont="1" applyFill="1" applyBorder="1" applyAlignment="1">
      <alignment vertical="center"/>
      <protection/>
    </xf>
    <xf numFmtId="0" fontId="4" fillId="34" borderId="90" xfId="47" applyFont="1" applyFill="1" applyBorder="1" applyAlignment="1">
      <alignment vertical="center"/>
      <protection/>
    </xf>
    <xf numFmtId="0" fontId="56" fillId="0" borderId="91" xfId="0" applyFont="1" applyBorder="1" applyAlignment="1">
      <alignment horizontal="center"/>
    </xf>
    <xf numFmtId="0" fontId="56" fillId="0" borderId="85" xfId="0" applyFont="1" applyBorder="1" applyAlignment="1">
      <alignment horizontal="center"/>
    </xf>
    <xf numFmtId="0" fontId="56" fillId="0" borderId="86" xfId="0" applyFont="1" applyBorder="1" applyAlignment="1">
      <alignment horizontal="center"/>
    </xf>
    <xf numFmtId="0" fontId="56" fillId="33" borderId="33" xfId="0" applyFont="1" applyFill="1" applyBorder="1" applyAlignment="1">
      <alignment horizontal="center"/>
    </xf>
    <xf numFmtId="0" fontId="56" fillId="33" borderId="13" xfId="0" applyFont="1" applyFill="1" applyBorder="1" applyAlignment="1">
      <alignment horizontal="center"/>
    </xf>
    <xf numFmtId="0" fontId="60" fillId="35" borderId="40" xfId="0" applyFont="1" applyFill="1" applyBorder="1" applyAlignment="1">
      <alignment horizontal="center"/>
    </xf>
    <xf numFmtId="2" fontId="56" fillId="33" borderId="27" xfId="0" applyNumberFormat="1" applyFont="1" applyFill="1" applyBorder="1" applyAlignment="1">
      <alignment horizontal="center" vertical="center"/>
    </xf>
    <xf numFmtId="2" fontId="56" fillId="35" borderId="11" xfId="0" applyNumberFormat="1" applyFont="1" applyFill="1" applyBorder="1" applyAlignment="1">
      <alignment horizontal="center" vertical="center"/>
    </xf>
    <xf numFmtId="2" fontId="56" fillId="35" borderId="27" xfId="0" applyNumberFormat="1" applyFont="1" applyFill="1" applyBorder="1" applyAlignment="1">
      <alignment horizontal="center" vertical="center"/>
    </xf>
    <xf numFmtId="0" fontId="56" fillId="0" borderId="92" xfId="0" applyFont="1" applyFill="1" applyBorder="1" applyAlignment="1">
      <alignment/>
    </xf>
    <xf numFmtId="2" fontId="56" fillId="35" borderId="24" xfId="0" applyNumberFormat="1" applyFont="1" applyFill="1" applyBorder="1" applyAlignment="1">
      <alignment horizontal="center" vertical="center"/>
    </xf>
    <xf numFmtId="2" fontId="56" fillId="35" borderId="26" xfId="0" applyNumberFormat="1" applyFont="1" applyFill="1" applyBorder="1" applyAlignment="1">
      <alignment horizontal="center" vertical="center"/>
    </xf>
    <xf numFmtId="2" fontId="59" fillId="0" borderId="42" xfId="0" applyNumberFormat="1" applyFont="1" applyFill="1" applyBorder="1" applyAlignment="1">
      <alignment horizontal="center" vertical="center"/>
    </xf>
    <xf numFmtId="2" fontId="59" fillId="33" borderId="43" xfId="0" applyNumberFormat="1" applyFont="1" applyFill="1" applyBorder="1" applyAlignment="1">
      <alignment horizontal="center" vertical="center"/>
    </xf>
    <xf numFmtId="2" fontId="59" fillId="0" borderId="43" xfId="0" applyNumberFormat="1" applyFont="1" applyFill="1" applyBorder="1" applyAlignment="1">
      <alignment horizontal="center" vertical="center"/>
    </xf>
    <xf numFmtId="2" fontId="56" fillId="35" borderId="16" xfId="0" applyNumberFormat="1" applyFont="1" applyFill="1" applyBorder="1" applyAlignment="1">
      <alignment horizontal="center" vertical="center"/>
    </xf>
    <xf numFmtId="2" fontId="56" fillId="35" borderId="20" xfId="0" applyNumberFormat="1" applyFont="1" applyFill="1" applyBorder="1" applyAlignment="1">
      <alignment horizontal="center" vertical="center"/>
    </xf>
    <xf numFmtId="2" fontId="59" fillId="0" borderId="44" xfId="0" applyNumberFormat="1" applyFont="1" applyFill="1" applyBorder="1" applyAlignment="1">
      <alignment horizontal="center" vertical="center"/>
    </xf>
    <xf numFmtId="0" fontId="4" fillId="0" borderId="32" xfId="47" applyFont="1" applyFill="1" applyBorder="1" applyAlignment="1">
      <alignment horizontal="left"/>
      <protection/>
    </xf>
    <xf numFmtId="0" fontId="56" fillId="34" borderId="19" xfId="0" applyFont="1" applyFill="1" applyBorder="1" applyAlignment="1">
      <alignment horizontal="center"/>
    </xf>
    <xf numFmtId="170" fontId="59" fillId="0" borderId="21" xfId="0" applyNumberFormat="1" applyFont="1" applyFill="1" applyBorder="1" applyAlignment="1">
      <alignment horizontal="center"/>
    </xf>
    <xf numFmtId="170" fontId="56" fillId="0" borderId="24" xfId="0" applyNumberFormat="1" applyFont="1" applyFill="1" applyBorder="1" applyAlignment="1">
      <alignment horizontal="center"/>
    </xf>
    <xf numFmtId="170" fontId="56" fillId="0" borderId="11" xfId="0" applyNumberFormat="1" applyFont="1" applyFill="1" applyBorder="1" applyAlignment="1">
      <alignment horizontal="center"/>
    </xf>
    <xf numFmtId="170" fontId="56" fillId="0" borderId="16" xfId="0" applyNumberFormat="1" applyFont="1" applyFill="1" applyBorder="1" applyAlignment="1">
      <alignment horizontal="center"/>
    </xf>
    <xf numFmtId="47" fontId="59" fillId="34" borderId="20" xfId="0" applyNumberFormat="1" applyFont="1" applyFill="1" applyBorder="1" applyAlignment="1">
      <alignment horizontal="center"/>
    </xf>
    <xf numFmtId="170" fontId="56" fillId="33" borderId="11" xfId="0" applyNumberFormat="1" applyFont="1" applyFill="1" applyBorder="1" applyAlignment="1">
      <alignment horizontal="center"/>
    </xf>
    <xf numFmtId="0" fontId="56" fillId="33" borderId="31" xfId="0" applyFont="1" applyFill="1" applyBorder="1" applyAlignment="1">
      <alignment/>
    </xf>
    <xf numFmtId="0" fontId="56" fillId="33" borderId="32" xfId="0" applyFont="1" applyFill="1" applyBorder="1" applyAlignment="1">
      <alignment/>
    </xf>
    <xf numFmtId="170" fontId="56" fillId="33" borderId="16" xfId="0" applyNumberFormat="1" applyFont="1" applyFill="1" applyBorder="1" applyAlignment="1">
      <alignment horizontal="center"/>
    </xf>
    <xf numFmtId="0" fontId="59" fillId="33" borderId="44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172" fontId="56" fillId="35" borderId="16" xfId="0" applyNumberFormat="1" applyFont="1" applyFill="1" applyBorder="1" applyAlignment="1">
      <alignment horizontal="center" vertical="center"/>
    </xf>
    <xf numFmtId="172" fontId="56" fillId="35" borderId="20" xfId="0" applyNumberFormat="1" applyFont="1" applyFill="1" applyBorder="1" applyAlignment="1">
      <alignment horizontal="center" vertical="center"/>
    </xf>
    <xf numFmtId="0" fontId="59" fillId="35" borderId="17" xfId="0" applyFont="1" applyFill="1" applyBorder="1" applyAlignment="1">
      <alignment horizontal="center"/>
    </xf>
    <xf numFmtId="170" fontId="56" fillId="35" borderId="20" xfId="0" applyNumberFormat="1" applyFont="1" applyFill="1" applyBorder="1" applyAlignment="1">
      <alignment horizontal="center"/>
    </xf>
    <xf numFmtId="170" fontId="56" fillId="35" borderId="21" xfId="0" applyNumberFormat="1" applyFont="1" applyFill="1" applyBorder="1" applyAlignment="1">
      <alignment horizontal="center"/>
    </xf>
    <xf numFmtId="0" fontId="60" fillId="35" borderId="23" xfId="0" applyFont="1" applyFill="1" applyBorder="1" applyAlignment="1">
      <alignment horizontal="center"/>
    </xf>
    <xf numFmtId="172" fontId="56" fillId="0" borderId="20" xfId="0" applyNumberFormat="1" applyFont="1" applyFill="1" applyBorder="1" applyAlignment="1">
      <alignment horizontal="center" vertical="center"/>
    </xf>
    <xf numFmtId="172" fontId="59" fillId="0" borderId="21" xfId="0" applyNumberFormat="1" applyFont="1" applyFill="1" applyBorder="1" applyAlignment="1">
      <alignment horizontal="center" vertical="center"/>
    </xf>
    <xf numFmtId="0" fontId="60" fillId="0" borderId="23" xfId="0" applyFont="1" applyFill="1" applyBorder="1" applyAlignment="1">
      <alignment horizontal="center"/>
    </xf>
    <xf numFmtId="172" fontId="59" fillId="35" borderId="20" xfId="0" applyNumberFormat="1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/>
    </xf>
    <xf numFmtId="172" fontId="59" fillId="35" borderId="25" xfId="0" applyNumberFormat="1" applyFont="1" applyFill="1" applyBorder="1" applyAlignment="1">
      <alignment horizontal="center" vertical="center"/>
    </xf>
    <xf numFmtId="0" fontId="59" fillId="35" borderId="29" xfId="0" applyFont="1" applyFill="1" applyBorder="1" applyAlignment="1">
      <alignment horizontal="center"/>
    </xf>
    <xf numFmtId="172" fontId="59" fillId="35" borderId="10" xfId="0" applyNumberFormat="1" applyFont="1" applyFill="1" applyBorder="1" applyAlignment="1">
      <alignment horizontal="center" vertical="center"/>
    </xf>
    <xf numFmtId="172" fontId="59" fillId="35" borderId="21" xfId="0" applyNumberFormat="1" applyFont="1" applyFill="1" applyBorder="1" applyAlignment="1">
      <alignment horizontal="center" vertical="center"/>
    </xf>
    <xf numFmtId="172" fontId="59" fillId="33" borderId="35" xfId="0" applyNumberFormat="1" applyFont="1" applyFill="1" applyBorder="1" applyAlignment="1">
      <alignment horizontal="center" vertical="center"/>
    </xf>
    <xf numFmtId="172" fontId="59" fillId="35" borderId="35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/>
    </xf>
    <xf numFmtId="172" fontId="59" fillId="0" borderId="35" xfId="0" applyNumberFormat="1" applyFont="1" applyFill="1" applyBorder="1" applyAlignment="1">
      <alignment horizontal="center" vertical="center"/>
    </xf>
    <xf numFmtId="172" fontId="56" fillId="0" borderId="93" xfId="0" applyNumberFormat="1" applyFont="1" applyFill="1" applyBorder="1" applyAlignment="1">
      <alignment horizontal="center" vertical="center"/>
    </xf>
    <xf numFmtId="170" fontId="56" fillId="0" borderId="38" xfId="0" applyNumberFormat="1" applyFont="1" applyFill="1" applyBorder="1" applyAlignment="1">
      <alignment horizontal="center"/>
    </xf>
    <xf numFmtId="170" fontId="56" fillId="0" borderId="30" xfId="0" applyNumberFormat="1" applyFont="1" applyFill="1" applyBorder="1" applyAlignment="1">
      <alignment horizontal="center"/>
    </xf>
    <xf numFmtId="0" fontId="4" fillId="33" borderId="20" xfId="47" applyFont="1" applyFill="1" applyBorder="1" applyAlignment="1">
      <alignment horizontal="center" wrapText="1"/>
      <protection/>
    </xf>
    <xf numFmtId="0" fontId="4" fillId="33" borderId="94" xfId="47" applyFont="1" applyFill="1" applyBorder="1" applyAlignment="1">
      <alignment horizontal="center" wrapText="1"/>
      <protection/>
    </xf>
    <xf numFmtId="0" fontId="4" fillId="0" borderId="16" xfId="47" applyFont="1" applyFill="1" applyBorder="1" applyAlignment="1">
      <alignment horizontal="center"/>
      <protection/>
    </xf>
    <xf numFmtId="172" fontId="56" fillId="0" borderId="27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171" fontId="56" fillId="35" borderId="25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/>
    </xf>
    <xf numFmtId="0" fontId="0" fillId="0" borderId="10" xfId="0" applyBorder="1" applyAlignment="1">
      <alignment horizontal="center"/>
    </xf>
    <xf numFmtId="170" fontId="56" fillId="33" borderId="38" xfId="0" applyNumberFormat="1" applyFont="1" applyFill="1" applyBorder="1" applyAlignment="1">
      <alignment horizontal="center"/>
    </xf>
    <xf numFmtId="171" fontId="56" fillId="33" borderId="30" xfId="0" applyNumberFormat="1" applyFont="1" applyFill="1" applyBorder="1" applyAlignment="1">
      <alignment horizontal="center"/>
    </xf>
    <xf numFmtId="170" fontId="56" fillId="33" borderId="30" xfId="0" applyNumberFormat="1" applyFont="1" applyFill="1" applyBorder="1" applyAlignment="1">
      <alignment horizontal="center"/>
    </xf>
    <xf numFmtId="0" fontId="56" fillId="33" borderId="39" xfId="0" applyFont="1" applyFill="1" applyBorder="1" applyAlignment="1">
      <alignment horizontal="center"/>
    </xf>
    <xf numFmtId="0" fontId="56" fillId="33" borderId="30" xfId="0" applyFont="1" applyFill="1" applyBorder="1" applyAlignment="1">
      <alignment horizontal="center"/>
    </xf>
    <xf numFmtId="0" fontId="6" fillId="0" borderId="46" xfId="47" applyFont="1" applyFill="1" applyBorder="1" applyAlignment="1">
      <alignment horizontal="center" wrapText="1"/>
      <protection/>
    </xf>
    <xf numFmtId="0" fontId="4" fillId="0" borderId="46" xfId="47" applyFont="1" applyFill="1" applyBorder="1" applyAlignment="1">
      <alignment horizontal="center" wrapText="1"/>
      <protection/>
    </xf>
    <xf numFmtId="0" fontId="5" fillId="0" borderId="46" xfId="47" applyFont="1" applyFill="1" applyBorder="1" applyAlignment="1">
      <alignment horizontal="center" wrapText="1"/>
      <protection/>
    </xf>
    <xf numFmtId="0" fontId="4" fillId="0" borderId="46" xfId="47" applyFont="1" applyFill="1" applyBorder="1" applyAlignment="1">
      <alignment horizontal="center"/>
      <protection/>
    </xf>
    <xf numFmtId="0" fontId="0" fillId="0" borderId="46" xfId="0" applyBorder="1" applyAlignment="1">
      <alignment/>
    </xf>
    <xf numFmtId="0" fontId="0" fillId="0" borderId="46" xfId="0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9" fillId="34" borderId="21" xfId="0" applyFont="1" applyFill="1" applyBorder="1" applyAlignment="1">
      <alignment horizontal="center"/>
    </xf>
    <xf numFmtId="0" fontId="4" fillId="33" borderId="45" xfId="47" applyFont="1" applyFill="1" applyBorder="1" applyAlignment="1">
      <alignment horizontal="center"/>
      <protection/>
    </xf>
    <xf numFmtId="0" fontId="4" fillId="0" borderId="29" xfId="47" applyFont="1" applyFill="1" applyBorder="1" applyAlignment="1">
      <alignment horizontal="center"/>
      <protection/>
    </xf>
    <xf numFmtId="0" fontId="4" fillId="35" borderId="29" xfId="47" applyFont="1" applyFill="1" applyBorder="1" applyAlignment="1">
      <alignment horizontal="center"/>
      <protection/>
    </xf>
    <xf numFmtId="0" fontId="4" fillId="35" borderId="13" xfId="47" applyFont="1" applyFill="1" applyBorder="1" applyAlignment="1">
      <alignment horizontal="center"/>
      <protection/>
    </xf>
    <xf numFmtId="0" fontId="4" fillId="35" borderId="17" xfId="47" applyFont="1" applyFill="1" applyBorder="1" applyAlignment="1">
      <alignment horizontal="center"/>
      <protection/>
    </xf>
    <xf numFmtId="0" fontId="7" fillId="0" borderId="95" xfId="47" applyFont="1" applyFill="1" applyBorder="1" applyAlignment="1" applyProtection="1">
      <alignment horizontal="center" vertical="center"/>
      <protection/>
    </xf>
    <xf numFmtId="0" fontId="10" fillId="33" borderId="96" xfId="47" applyFont="1" applyFill="1" applyBorder="1" applyAlignment="1" applyProtection="1">
      <alignment horizontal="center" vertical="center"/>
      <protection/>
    </xf>
    <xf numFmtId="0" fontId="10" fillId="33" borderId="97" xfId="47" applyFont="1" applyFill="1" applyBorder="1" applyAlignment="1" applyProtection="1">
      <alignment horizontal="center" vertical="center"/>
      <protection/>
    </xf>
    <xf numFmtId="0" fontId="10" fillId="33" borderId="98" xfId="47" applyFont="1" applyFill="1" applyBorder="1" applyAlignment="1" applyProtection="1">
      <alignment horizontal="center" vertical="center"/>
      <protection/>
    </xf>
    <xf numFmtId="0" fontId="4" fillId="0" borderId="66" xfId="47" applyFont="1" applyFill="1" applyBorder="1" applyAlignment="1">
      <alignment horizontal="center" vertical="center"/>
      <protection/>
    </xf>
    <xf numFmtId="0" fontId="4" fillId="0" borderId="63" xfId="47" applyFont="1" applyFill="1" applyBorder="1" applyAlignment="1">
      <alignment horizontal="center" vertical="center"/>
      <protection/>
    </xf>
    <xf numFmtId="0" fontId="4" fillId="0" borderId="45" xfId="47" applyFont="1" applyFill="1" applyBorder="1" applyAlignment="1">
      <alignment horizontal="center" vertical="center"/>
      <protection/>
    </xf>
    <xf numFmtId="0" fontId="7" fillId="0" borderId="95" xfId="47" applyFont="1" applyFill="1" applyBorder="1" applyAlignment="1" applyProtection="1">
      <alignment horizontal="center" vertical="center"/>
      <protection hidden="1"/>
    </xf>
    <xf numFmtId="0" fontId="65" fillId="35" borderId="96" xfId="0" applyFont="1" applyFill="1" applyBorder="1" applyAlignment="1">
      <alignment horizontal="center" vertical="center"/>
    </xf>
    <xf numFmtId="0" fontId="65" fillId="35" borderId="97" xfId="0" applyFont="1" applyFill="1" applyBorder="1" applyAlignment="1">
      <alignment horizontal="center" vertical="center"/>
    </xf>
    <xf numFmtId="0" fontId="65" fillId="35" borderId="98" xfId="0" applyFont="1" applyFill="1" applyBorder="1" applyAlignment="1">
      <alignment horizontal="center" vertical="center"/>
    </xf>
    <xf numFmtId="0" fontId="59" fillId="34" borderId="19" xfId="0" applyFont="1" applyFill="1" applyBorder="1" applyAlignment="1">
      <alignment horizontal="center"/>
    </xf>
    <xf numFmtId="0" fontId="59" fillId="34" borderId="42" xfId="0" applyFont="1" applyFill="1" applyBorder="1" applyAlignment="1">
      <alignment horizontal="center"/>
    </xf>
    <xf numFmtId="0" fontId="56" fillId="34" borderId="19" xfId="0" applyFont="1" applyFill="1" applyBorder="1" applyAlignment="1">
      <alignment horizontal="center"/>
    </xf>
    <xf numFmtId="0" fontId="56" fillId="34" borderId="87" xfId="0" applyFont="1" applyFill="1" applyBorder="1" applyAlignment="1">
      <alignment horizontal="center"/>
    </xf>
    <xf numFmtId="0" fontId="56" fillId="34" borderId="42" xfId="0" applyFont="1" applyFill="1" applyBorder="1" applyAlignment="1">
      <alignment horizontal="center"/>
    </xf>
    <xf numFmtId="0" fontId="56" fillId="34" borderId="26" xfId="0" applyFont="1" applyFill="1" applyBorder="1" applyAlignment="1">
      <alignment horizontal="center"/>
    </xf>
    <xf numFmtId="0" fontId="56" fillId="34" borderId="25" xfId="0" applyFont="1" applyFill="1" applyBorder="1" applyAlignment="1">
      <alignment horizontal="center"/>
    </xf>
    <xf numFmtId="0" fontId="56" fillId="34" borderId="29" xfId="0" applyFont="1" applyFill="1" applyBorder="1" applyAlignment="1">
      <alignment horizontal="center"/>
    </xf>
    <xf numFmtId="0" fontId="4" fillId="35" borderId="65" xfId="0" applyFont="1" applyFill="1" applyBorder="1" applyAlignment="1">
      <alignment horizontal="center"/>
    </xf>
    <xf numFmtId="0" fontId="4" fillId="35" borderId="43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65" fillId="0" borderId="96" xfId="0" applyFont="1" applyBorder="1" applyAlignment="1">
      <alignment horizontal="center" vertical="center"/>
    </xf>
    <xf numFmtId="0" fontId="65" fillId="0" borderId="97" xfId="0" applyFont="1" applyBorder="1" applyAlignment="1">
      <alignment horizontal="center" vertical="center"/>
    </xf>
    <xf numFmtId="0" fontId="65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56" fillId="34" borderId="24" xfId="0" applyFont="1" applyFill="1" applyBorder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43" xfId="0" applyFont="1" applyFill="1" applyBorder="1" applyAlignment="1">
      <alignment horizontal="center"/>
    </xf>
    <xf numFmtId="0" fontId="56" fillId="0" borderId="16" xfId="0" applyFont="1" applyBorder="1" applyAlignment="1">
      <alignment horizontal="center"/>
    </xf>
    <xf numFmtId="170" fontId="56" fillId="35" borderId="16" xfId="0" applyNumberFormat="1" applyFont="1" applyFill="1" applyBorder="1" applyAlignment="1">
      <alignment horizontal="center"/>
    </xf>
    <xf numFmtId="171" fontId="56" fillId="35" borderId="21" xfId="0" applyNumberFormat="1" applyFont="1" applyFill="1" applyBorder="1" applyAlignment="1">
      <alignment horizontal="center"/>
    </xf>
    <xf numFmtId="170" fontId="59" fillId="35" borderId="21" xfId="0" applyNumberFormat="1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" fillId="35" borderId="44" xfId="0" applyFont="1" applyFill="1" applyBorder="1" applyAlignment="1">
      <alignment horizontal="center"/>
    </xf>
    <xf numFmtId="172" fontId="59" fillId="33" borderId="78" xfId="0" applyNumberFormat="1" applyFont="1" applyFill="1" applyBorder="1" applyAlignment="1">
      <alignment horizontal="center" vertical="center"/>
    </xf>
    <xf numFmtId="0" fontId="60" fillId="33" borderId="77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showGridLines="0" zoomScalePageLayoutView="0" workbookViewId="0" topLeftCell="A1">
      <selection activeCell="A13" sqref="A13"/>
    </sheetView>
  </sheetViews>
  <sheetFormatPr defaultColWidth="9.140625" defaultRowHeight="15"/>
  <cols>
    <col min="1" max="1" width="5.7109375" style="0" customWidth="1"/>
    <col min="2" max="2" width="15.7109375" style="0" customWidth="1"/>
    <col min="3" max="4" width="12.7109375" style="0" customWidth="1"/>
    <col min="5" max="5" width="14.28125" style="0" customWidth="1"/>
    <col min="6" max="8" width="12.7109375" style="0" customWidth="1"/>
    <col min="9" max="9" width="12.7109375" style="43" customWidth="1"/>
    <col min="10" max="10" width="12.7109375" style="0" customWidth="1"/>
    <col min="11" max="11" width="12.7109375" style="43" customWidth="1"/>
    <col min="12" max="14" width="12.7109375" style="0" customWidth="1"/>
  </cols>
  <sheetData>
    <row r="1" spans="1:14" ht="42" customHeight="1" thickBot="1">
      <c r="A1" s="428" t="s">
        <v>38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</row>
    <row r="2" spans="1:14" s="291" customFormat="1" ht="16.5" customHeight="1" thickBot="1">
      <c r="A2" s="429" t="s">
        <v>84</v>
      </c>
      <c r="B2" s="430"/>
      <c r="C2" s="431"/>
      <c r="D2" s="306">
        <v>1</v>
      </c>
      <c r="E2" s="341">
        <v>2</v>
      </c>
      <c r="F2" s="303">
        <v>3</v>
      </c>
      <c r="G2" s="341">
        <v>4</v>
      </c>
      <c r="H2" s="305">
        <v>5</v>
      </c>
      <c r="I2" s="342">
        <v>6</v>
      </c>
      <c r="J2" s="306">
        <v>7</v>
      </c>
      <c r="K2" s="341">
        <v>8</v>
      </c>
      <c r="L2" s="303">
        <v>9</v>
      </c>
      <c r="M2" s="341">
        <v>10</v>
      </c>
      <c r="N2" s="304">
        <v>11</v>
      </c>
    </row>
    <row r="3" spans="1:14" s="291" customFormat="1" ht="16.5" customHeight="1">
      <c r="A3" s="345" t="s">
        <v>18</v>
      </c>
      <c r="B3" s="343" t="s">
        <v>0</v>
      </c>
      <c r="C3" s="301" t="s">
        <v>83</v>
      </c>
      <c r="D3" s="298" t="s">
        <v>22</v>
      </c>
      <c r="E3" s="299" t="s">
        <v>20</v>
      </c>
      <c r="F3" s="299" t="s">
        <v>23</v>
      </c>
      <c r="G3" s="299" t="s">
        <v>41</v>
      </c>
      <c r="H3" s="339" t="s">
        <v>21</v>
      </c>
      <c r="I3" s="300" t="s">
        <v>24</v>
      </c>
      <c r="J3" s="302" t="s">
        <v>78</v>
      </c>
      <c r="K3" s="299" t="s">
        <v>23</v>
      </c>
      <c r="L3" s="299" t="s">
        <v>43</v>
      </c>
      <c r="M3" s="299" t="s">
        <v>70</v>
      </c>
      <c r="N3" s="300" t="s">
        <v>81</v>
      </c>
    </row>
    <row r="4" spans="1:14" s="291" customFormat="1" ht="16.5" customHeight="1" thickBot="1">
      <c r="A4" s="347"/>
      <c r="B4" s="344"/>
      <c r="C4" s="293" t="s">
        <v>82</v>
      </c>
      <c r="D4" s="294" t="s">
        <v>72</v>
      </c>
      <c r="E4" s="295" t="s">
        <v>73</v>
      </c>
      <c r="F4" s="295" t="s">
        <v>74</v>
      </c>
      <c r="G4" s="295" t="s">
        <v>75</v>
      </c>
      <c r="H4" s="297" t="s">
        <v>76</v>
      </c>
      <c r="I4" s="340">
        <v>41623</v>
      </c>
      <c r="J4" s="294" t="s">
        <v>77</v>
      </c>
      <c r="K4" s="295" t="s">
        <v>79</v>
      </c>
      <c r="L4" s="292" t="s">
        <v>109</v>
      </c>
      <c r="M4" s="297" t="s">
        <v>80</v>
      </c>
      <c r="N4" s="296" t="s">
        <v>99</v>
      </c>
    </row>
    <row r="5" spans="1:14" ht="16.5" customHeight="1">
      <c r="A5" s="30" t="s">
        <v>1</v>
      </c>
      <c r="B5" s="307" t="s">
        <v>23</v>
      </c>
      <c r="C5" s="142">
        <f aca="true" t="shared" si="0" ref="C5:C12">SUM(D5:N5)</f>
        <v>96</v>
      </c>
      <c r="D5" s="34">
        <v>7</v>
      </c>
      <c r="E5" s="31">
        <v>10</v>
      </c>
      <c r="F5" s="32">
        <v>10</v>
      </c>
      <c r="G5" s="44">
        <v>9</v>
      </c>
      <c r="H5" s="37">
        <v>9</v>
      </c>
      <c r="I5" s="138">
        <v>11</v>
      </c>
      <c r="J5" s="336">
        <v>11</v>
      </c>
      <c r="K5" s="31">
        <v>10</v>
      </c>
      <c r="L5" s="432" t="s">
        <v>111</v>
      </c>
      <c r="M5" s="31">
        <f>IF('10. kolo - Hať'!$Q$5="","",VLOOKUP(B5,'10. kolo - Hať'!$B$5:$Q$8,16,FALSE))</f>
        <v>8</v>
      </c>
      <c r="N5" s="425">
        <f>IF('11. kolo - Bobrovníky'!$Q$5="","",VLOOKUP(B5,'11. kolo - Bobrovníky'!$B$5:$Q$11,16,FALSE))</f>
        <v>11</v>
      </c>
    </row>
    <row r="6" spans="1:14" ht="16.5" customHeight="1">
      <c r="A6" s="45" t="s">
        <v>2</v>
      </c>
      <c r="B6" s="41" t="s">
        <v>37</v>
      </c>
      <c r="C6" s="142">
        <f t="shared" si="0"/>
        <v>92</v>
      </c>
      <c r="D6" s="35">
        <v>11</v>
      </c>
      <c r="E6" s="44">
        <v>11</v>
      </c>
      <c r="F6" s="1">
        <v>9</v>
      </c>
      <c r="G6" s="44">
        <v>10</v>
      </c>
      <c r="H6" s="37">
        <v>10</v>
      </c>
      <c r="I6" s="139">
        <v>6</v>
      </c>
      <c r="J6" s="334">
        <v>10</v>
      </c>
      <c r="K6" s="44">
        <v>9</v>
      </c>
      <c r="L6" s="433"/>
      <c r="M6" s="44">
        <f>IF('10. kolo - Hať'!$Q$5="","",VLOOKUP(B6,'10. kolo - Hať'!$B$5:$Q$8,16,FALSE))</f>
        <v>9</v>
      </c>
      <c r="N6" s="426">
        <f>IF('11. kolo - Bobrovníky'!$Q$5="","",VLOOKUP(B6,'11. kolo - Bobrovníky'!$B$5:$Q$11,16,FALSE))</f>
        <v>7</v>
      </c>
    </row>
    <row r="7" spans="1:14" ht="16.5" customHeight="1">
      <c r="A7" s="45" t="s">
        <v>3</v>
      </c>
      <c r="B7" s="41" t="s">
        <v>45</v>
      </c>
      <c r="C7" s="142">
        <f t="shared" si="0"/>
        <v>84</v>
      </c>
      <c r="D7" s="35">
        <v>9</v>
      </c>
      <c r="E7" s="44">
        <v>9</v>
      </c>
      <c r="F7" s="1">
        <v>6</v>
      </c>
      <c r="G7" s="44">
        <v>7</v>
      </c>
      <c r="H7" s="37">
        <v>11</v>
      </c>
      <c r="I7" s="139">
        <v>10</v>
      </c>
      <c r="J7" s="334">
        <v>7</v>
      </c>
      <c r="K7" s="44">
        <v>7</v>
      </c>
      <c r="L7" s="433"/>
      <c r="M7" s="44">
        <f>IF('10. kolo - Hať'!$Q$5="","",VLOOKUP(B7,'10. kolo - Hať'!$B$5:$Q$8,16,FALSE))</f>
        <v>10</v>
      </c>
      <c r="N7" s="426">
        <f>IF('11. kolo - Bobrovníky'!$Q$5="","",VLOOKUP(B7,'11. kolo - Bobrovníky'!$B$5:$Q$11,16,FALSE))</f>
        <v>8</v>
      </c>
    </row>
    <row r="8" spans="1:14" ht="16.5" customHeight="1">
      <c r="A8" s="53" t="s">
        <v>4</v>
      </c>
      <c r="B8" s="41" t="s">
        <v>44</v>
      </c>
      <c r="C8" s="142">
        <f t="shared" si="0"/>
        <v>82</v>
      </c>
      <c r="D8" s="35">
        <v>8</v>
      </c>
      <c r="E8" s="44">
        <v>6</v>
      </c>
      <c r="F8" s="1">
        <v>7</v>
      </c>
      <c r="G8" s="44">
        <v>11</v>
      </c>
      <c r="H8" s="37">
        <v>8</v>
      </c>
      <c r="I8" s="139">
        <v>8</v>
      </c>
      <c r="J8" s="334">
        <v>8</v>
      </c>
      <c r="K8" s="44">
        <v>6</v>
      </c>
      <c r="L8" s="433"/>
      <c r="M8" s="44">
        <f>IF('10. kolo - Hať'!$Q$5="","",VLOOKUP(B8,'10. kolo - Hať'!$B$5:$Q$8,16,FALSE))</f>
        <v>11</v>
      </c>
      <c r="N8" s="426">
        <f>IF('11. kolo - Bobrovníky'!$Q$5="","",VLOOKUP(B8,'11. kolo - Bobrovníky'!$B$5:$Q$11,16,FALSE))</f>
        <v>9</v>
      </c>
    </row>
    <row r="9" spans="1:14" ht="16.5" customHeight="1">
      <c r="A9" s="53" t="s">
        <v>5</v>
      </c>
      <c r="B9" s="92" t="s">
        <v>43</v>
      </c>
      <c r="C9" s="142">
        <f t="shared" si="0"/>
        <v>76</v>
      </c>
      <c r="D9" s="141">
        <v>10</v>
      </c>
      <c r="E9" s="47">
        <v>7</v>
      </c>
      <c r="F9" s="48">
        <v>11</v>
      </c>
      <c r="G9" s="44">
        <v>6</v>
      </c>
      <c r="H9" s="37">
        <v>5</v>
      </c>
      <c r="I9" s="333">
        <v>7</v>
      </c>
      <c r="J9" s="335">
        <v>9</v>
      </c>
      <c r="K9" s="47">
        <v>11</v>
      </c>
      <c r="L9" s="433"/>
      <c r="M9" s="44">
        <v>0</v>
      </c>
      <c r="N9" s="426">
        <f>IF('11. kolo - Bobrovníky'!$Q$5="","",VLOOKUP(B9,'11. kolo - Bobrovníky'!$B$5:$Q$11,16,FALSE))</f>
        <v>10</v>
      </c>
    </row>
    <row r="10" spans="1:14" ht="16.5" customHeight="1">
      <c r="A10" s="144" t="s">
        <v>6</v>
      </c>
      <c r="B10" s="92" t="s">
        <v>22</v>
      </c>
      <c r="C10" s="145">
        <f t="shared" si="0"/>
        <v>54</v>
      </c>
      <c r="D10" s="141">
        <v>6</v>
      </c>
      <c r="E10" s="47">
        <v>8</v>
      </c>
      <c r="F10" s="48">
        <v>8</v>
      </c>
      <c r="G10" s="47">
        <v>8</v>
      </c>
      <c r="H10" s="49">
        <v>7</v>
      </c>
      <c r="I10" s="333">
        <v>9</v>
      </c>
      <c r="J10" s="335">
        <v>0</v>
      </c>
      <c r="K10" s="47">
        <v>8</v>
      </c>
      <c r="L10" s="433"/>
      <c r="M10" s="44">
        <v>0</v>
      </c>
      <c r="N10" s="426">
        <v>0</v>
      </c>
    </row>
    <row r="11" spans="1:14" ht="16.5" customHeight="1">
      <c r="A11" s="144"/>
      <c r="B11" s="92" t="s">
        <v>20</v>
      </c>
      <c r="C11" s="145"/>
      <c r="D11" s="141">
        <v>0</v>
      </c>
      <c r="E11" s="47">
        <v>0</v>
      </c>
      <c r="F11" s="48">
        <v>0</v>
      </c>
      <c r="G11" s="47">
        <v>0</v>
      </c>
      <c r="H11" s="49">
        <v>6</v>
      </c>
      <c r="I11" s="333">
        <v>0</v>
      </c>
      <c r="J11" s="335">
        <v>0</v>
      </c>
      <c r="K11" s="47">
        <v>0</v>
      </c>
      <c r="L11" s="433"/>
      <c r="M11" s="44">
        <v>0</v>
      </c>
      <c r="N11" s="426">
        <v>0</v>
      </c>
    </row>
    <row r="12" spans="1:14" ht="16.5" customHeight="1" thickBot="1">
      <c r="A12" s="46"/>
      <c r="B12" s="220" t="s">
        <v>55</v>
      </c>
      <c r="C12" s="143"/>
      <c r="D12" s="36">
        <v>0</v>
      </c>
      <c r="E12" s="402">
        <v>0</v>
      </c>
      <c r="F12" s="36">
        <v>0</v>
      </c>
      <c r="G12" s="402">
        <v>0</v>
      </c>
      <c r="H12" s="36">
        <v>0</v>
      </c>
      <c r="I12" s="403">
        <v>0</v>
      </c>
      <c r="J12" s="404">
        <v>0</v>
      </c>
      <c r="K12" s="33">
        <v>5</v>
      </c>
      <c r="L12" s="434"/>
      <c r="M12" s="33">
        <v>0</v>
      </c>
      <c r="N12" s="427">
        <f>IF('11. kolo - Bobrovníky'!$Q$5="","",VLOOKUP(B12,'11. kolo - Bobrovníky'!$B$5:$Q$11,16,FALSE))</f>
        <v>0</v>
      </c>
    </row>
    <row r="13" spans="1:14" ht="16.5" customHeight="1">
      <c r="A13" s="3"/>
      <c r="B13" s="4"/>
      <c r="C13" s="5"/>
      <c r="D13" s="5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1:14" ht="16.5" customHeight="1">
      <c r="A14" s="3"/>
      <c r="B14" s="6"/>
      <c r="C14" s="5"/>
      <c r="D14" s="5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6.5" customHeight="1">
      <c r="A15" s="3"/>
      <c r="B15" s="4"/>
      <c r="C15" s="5"/>
      <c r="D15" s="5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6.5" customHeight="1">
      <c r="A16" s="3"/>
      <c r="B16" s="6"/>
      <c r="C16" s="5"/>
      <c r="D16" s="5"/>
      <c r="E16" s="4"/>
      <c r="F16" s="4"/>
      <c r="G16" s="4"/>
      <c r="H16" s="4"/>
      <c r="I16" s="4"/>
      <c r="J16" s="4"/>
      <c r="K16" s="4"/>
      <c r="L16" s="4"/>
      <c r="M16" s="4"/>
      <c r="N16" s="4"/>
    </row>
    <row r="17" spans="1:14" s="2" customFormat="1" ht="15" customHeight="1">
      <c r="A17" s="11"/>
      <c r="B17" s="4"/>
      <c r="C17" s="5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3:14" s="2" customFormat="1" ht="15" customHeight="1">
      <c r="C18" s="5"/>
      <c r="D18" s="5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3:14" s="2" customFormat="1" ht="15" customHeight="1">
      <c r="C19" s="5"/>
      <c r="D19" s="5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3:14" s="2" customFormat="1" ht="15" customHeight="1">
      <c r="C20" s="5"/>
      <c r="D20" s="5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3:14" s="2" customFormat="1" ht="15" customHeight="1">
      <c r="C21" s="5"/>
      <c r="D21" s="5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3:14" s="2" customFormat="1" ht="15" customHeight="1"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3:14" s="2" customFormat="1" ht="15" customHeight="1"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</row>
    <row r="24" spans="3:14" s="2" customFormat="1" ht="15" customHeight="1">
      <c r="C24" s="5"/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3:14" s="2" customFormat="1" ht="15" customHeight="1">
      <c r="C25" s="5"/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3:14" s="2" customFormat="1" ht="15" customHeight="1"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3:14" s="2" customFormat="1" ht="15" customHeight="1">
      <c r="C27" s="5"/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3:14" s="2" customFormat="1" ht="15" customHeight="1">
      <c r="C28" s="5"/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3:14" s="2" customFormat="1" ht="15" customHeight="1">
      <c r="C29" s="5"/>
      <c r="D29" s="5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3:14" s="2" customFormat="1" ht="15" customHeight="1">
      <c r="C30" s="5"/>
      <c r="D30" s="5"/>
      <c r="E30" s="4"/>
      <c r="F30" s="4"/>
      <c r="G30" s="4"/>
      <c r="H30" s="4"/>
      <c r="I30" s="4"/>
      <c r="J30" s="4"/>
      <c r="K30" s="4"/>
      <c r="L30" s="4"/>
      <c r="M30" s="4"/>
      <c r="N30" s="4"/>
    </row>
  </sheetData>
  <sheetProtection/>
  <mergeCells count="3">
    <mergeCell ref="A1:N1"/>
    <mergeCell ref="A2:C2"/>
    <mergeCell ref="L5:L1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78" r:id="rId1"/>
  <headerFooter>
    <oddFooter>&amp;CHlučinská liga mládeže - 2. ročník 2013 / 2014</oddFooter>
  </headerFooter>
  <ignoredErrors>
    <ignoredError sqref="N6 N8:N9 N12" evalErro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showGridLines="0" zoomScale="90" zoomScaleNormal="90" zoomScalePageLayoutView="0" workbookViewId="0" topLeftCell="A1">
      <selection activeCell="A24" sqref="A24"/>
    </sheetView>
  </sheetViews>
  <sheetFormatPr defaultColWidth="9.140625" defaultRowHeight="15"/>
  <cols>
    <col min="1" max="1" width="9.140625" style="8" customWidth="1"/>
    <col min="2" max="2" width="20.8515625" style="8" customWidth="1"/>
    <col min="3" max="3" width="12.7109375" style="7" customWidth="1"/>
    <col min="4" max="12" width="12.7109375" style="8" customWidth="1"/>
    <col min="13" max="13" width="15.00390625" style="219" customWidth="1"/>
    <col min="14" max="14" width="14.7109375" style="219" customWidth="1"/>
    <col min="15" max="15" width="9.7109375" style="219" customWidth="1"/>
    <col min="16" max="16" width="9.140625" style="14" customWidth="1"/>
    <col min="17" max="17" width="9.140625" style="214" customWidth="1"/>
    <col min="18" max="16384" width="9.140625" style="7" customWidth="1"/>
  </cols>
  <sheetData>
    <row r="1" spans="1:15" ht="26.25" customHeight="1" thickBot="1">
      <c r="A1" s="451" t="s">
        <v>51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3"/>
      <c r="M1" s="217"/>
      <c r="N1" s="217"/>
      <c r="O1" s="218"/>
    </row>
    <row r="2" spans="1:13" ht="28.5" thickBot="1">
      <c r="A2" s="454" t="s">
        <v>25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203"/>
    </row>
    <row r="3" spans="1:18" s="190" customFormat="1" ht="19.5" thickBot="1">
      <c r="A3" s="181" t="s">
        <v>26</v>
      </c>
      <c r="B3" s="182" t="s">
        <v>0</v>
      </c>
      <c r="C3" s="181" t="s">
        <v>13</v>
      </c>
      <c r="D3" s="183" t="s">
        <v>27</v>
      </c>
      <c r="E3" s="183" t="s">
        <v>28</v>
      </c>
      <c r="F3" s="183" t="s">
        <v>29</v>
      </c>
      <c r="G3" s="182" t="s">
        <v>30</v>
      </c>
      <c r="H3" s="182" t="s">
        <v>52</v>
      </c>
      <c r="I3" s="182" t="s">
        <v>53</v>
      </c>
      <c r="J3" s="184" t="s">
        <v>34</v>
      </c>
      <c r="K3" s="185" t="s">
        <v>31</v>
      </c>
      <c r="L3" s="186" t="s">
        <v>36</v>
      </c>
      <c r="M3" s="187" t="s">
        <v>33</v>
      </c>
      <c r="N3" s="12" t="s">
        <v>54</v>
      </c>
      <c r="O3" s="188"/>
      <c r="P3" s="188"/>
      <c r="Q3" s="216"/>
      <c r="R3" s="189"/>
    </row>
    <row r="4" spans="1:18" s="190" customFormat="1" ht="18.75">
      <c r="A4" s="196" t="s">
        <v>5</v>
      </c>
      <c r="B4" s="197" t="s">
        <v>43</v>
      </c>
      <c r="C4" s="204">
        <v>0.0007101851851851851</v>
      </c>
      <c r="D4" s="204">
        <v>0.0008270833333333333</v>
      </c>
      <c r="E4" s="204">
        <v>0.0008347222222222223</v>
      </c>
      <c r="F4" s="204">
        <v>0.0008462962962962963</v>
      </c>
      <c r="G4" s="204">
        <v>0.0009142361111111112</v>
      </c>
      <c r="H4" s="204">
        <v>0.0009677083333333333</v>
      </c>
      <c r="I4" s="205">
        <v>0.0010811342592592593</v>
      </c>
      <c r="J4" s="207">
        <f aca="true" t="shared" si="0" ref="J4:J9">N4-M4</f>
        <v>0.005100231481481482</v>
      </c>
      <c r="K4" s="198">
        <f aca="true" t="shared" si="1" ref="K4:K9">RANK(J4,$J$4:$J$9,1)</f>
        <v>1</v>
      </c>
      <c r="L4" s="199">
        <f aca="true" t="shared" si="2" ref="L4:L9">SUM(O4:P4)</f>
        <v>11</v>
      </c>
      <c r="M4" s="195">
        <f aca="true" t="shared" si="3" ref="M4:M9">MAX(C4:I4)</f>
        <v>0.0010811342592592593</v>
      </c>
      <c r="N4" s="195">
        <f aca="true" t="shared" si="4" ref="N4:N9">SUM(C4:I4)</f>
        <v>0.006181365740740741</v>
      </c>
      <c r="O4" s="188">
        <f aca="true" t="shared" si="5" ref="O4:O9">IF(K4=1,10,IF(K4=2,9,IF(K4=3,8,IF(K4=4,7,IF(K4=5,6,IF(K4=6,5,IF(K4=7,4,0)))))))</f>
        <v>10</v>
      </c>
      <c r="P4" s="188">
        <f aca="true" t="shared" si="6" ref="P4:P9">IF(K4=8,4,IF(K4=9,3,IF(K4=10,2,IF(K4=11,1,IF(K4=12,1,1)))))</f>
        <v>1</v>
      </c>
      <c r="Q4" s="216"/>
      <c r="R4" s="189"/>
    </row>
    <row r="5" spans="1:18" s="190" customFormat="1" ht="18.75">
      <c r="A5" s="246" t="s">
        <v>1</v>
      </c>
      <c r="B5" s="247" t="s">
        <v>23</v>
      </c>
      <c r="C5" s="248">
        <v>0.0007077546296296295</v>
      </c>
      <c r="D5" s="248">
        <v>0.0008208333333333332</v>
      </c>
      <c r="E5" s="248">
        <v>0.0008680555555555555</v>
      </c>
      <c r="F5" s="248">
        <v>0.0008908564814814815</v>
      </c>
      <c r="G5" s="248">
        <v>0.0009439814814814814</v>
      </c>
      <c r="H5" s="248">
        <v>0.001042361111111111</v>
      </c>
      <c r="I5" s="249">
        <v>0.0011064814814814815</v>
      </c>
      <c r="J5" s="250">
        <f t="shared" si="0"/>
        <v>0.005273842592592593</v>
      </c>
      <c r="K5" s="251">
        <f t="shared" si="1"/>
        <v>2</v>
      </c>
      <c r="L5" s="252">
        <f t="shared" si="2"/>
        <v>10</v>
      </c>
      <c r="M5" s="195">
        <f t="shared" si="3"/>
        <v>0.0011064814814814815</v>
      </c>
      <c r="N5" s="195">
        <f t="shared" si="4"/>
        <v>0.006380324074074075</v>
      </c>
      <c r="O5" s="188">
        <f t="shared" si="5"/>
        <v>9</v>
      </c>
      <c r="P5" s="188">
        <f t="shared" si="6"/>
        <v>1</v>
      </c>
      <c r="Q5" s="216"/>
      <c r="R5" s="189"/>
    </row>
    <row r="6" spans="1:18" s="190" customFormat="1" ht="18.75">
      <c r="A6" s="196" t="s">
        <v>2</v>
      </c>
      <c r="B6" s="197" t="s">
        <v>37</v>
      </c>
      <c r="C6" s="204">
        <v>0.0006871527777777777</v>
      </c>
      <c r="D6" s="204">
        <v>0.0008836805555555555</v>
      </c>
      <c r="E6" s="204">
        <v>0.0008802083333333334</v>
      </c>
      <c r="F6" s="204">
        <v>0.000891550925925926</v>
      </c>
      <c r="G6" s="204">
        <v>0.0009686342592592593</v>
      </c>
      <c r="H6" s="204">
        <v>0.0010186342592592593</v>
      </c>
      <c r="I6" s="205">
        <v>0.0018652777777777776</v>
      </c>
      <c r="J6" s="207">
        <f t="shared" si="0"/>
        <v>0.005329861111111111</v>
      </c>
      <c r="K6" s="198">
        <f t="shared" si="1"/>
        <v>3</v>
      </c>
      <c r="L6" s="199">
        <f t="shared" si="2"/>
        <v>9</v>
      </c>
      <c r="M6" s="195">
        <f t="shared" si="3"/>
        <v>0.0018652777777777776</v>
      </c>
      <c r="N6" s="195">
        <f t="shared" si="4"/>
        <v>0.007195138888888888</v>
      </c>
      <c r="O6" s="188">
        <f t="shared" si="5"/>
        <v>8</v>
      </c>
      <c r="P6" s="188">
        <f t="shared" si="6"/>
        <v>1</v>
      </c>
      <c r="Q6" s="216"/>
      <c r="R6" s="189"/>
    </row>
    <row r="7" spans="1:18" s="190" customFormat="1" ht="18.75">
      <c r="A7" s="246" t="s">
        <v>3</v>
      </c>
      <c r="B7" s="247" t="s">
        <v>22</v>
      </c>
      <c r="C7" s="248">
        <v>0.0008197916666666666</v>
      </c>
      <c r="D7" s="248">
        <v>0.0008842592592592592</v>
      </c>
      <c r="E7" s="248">
        <v>0.0008910879629629629</v>
      </c>
      <c r="F7" s="248">
        <v>0.0009002314814814815</v>
      </c>
      <c r="G7" s="248">
        <v>0.0009353009259259259</v>
      </c>
      <c r="H7" s="248">
        <v>0.0010006944444444445</v>
      </c>
      <c r="I7" s="249">
        <v>0.006944444444444444</v>
      </c>
      <c r="J7" s="250">
        <f t="shared" si="0"/>
        <v>0.00543136574074074</v>
      </c>
      <c r="K7" s="251">
        <f t="shared" si="1"/>
        <v>4</v>
      </c>
      <c r="L7" s="252">
        <f t="shared" si="2"/>
        <v>8</v>
      </c>
      <c r="M7" s="195">
        <f t="shared" si="3"/>
        <v>0.006944444444444444</v>
      </c>
      <c r="N7" s="195">
        <f t="shared" si="4"/>
        <v>0.012375810185185184</v>
      </c>
      <c r="O7" s="188">
        <f t="shared" si="5"/>
        <v>7</v>
      </c>
      <c r="P7" s="188">
        <f t="shared" si="6"/>
        <v>1</v>
      </c>
      <c r="Q7" s="216"/>
      <c r="R7" s="189"/>
    </row>
    <row r="8" spans="1:18" s="190" customFormat="1" ht="18.75">
      <c r="A8" s="196" t="s">
        <v>7</v>
      </c>
      <c r="B8" s="197" t="s">
        <v>44</v>
      </c>
      <c r="C8" s="204">
        <v>0.0007715277777777778</v>
      </c>
      <c r="D8" s="204">
        <v>0.0008142361111111111</v>
      </c>
      <c r="E8" s="204">
        <v>0.0009710648148148149</v>
      </c>
      <c r="F8" s="204">
        <v>0.0009768518518518518</v>
      </c>
      <c r="G8" s="204">
        <v>0.001043287037037037</v>
      </c>
      <c r="H8" s="204">
        <v>0.0010712962962962965</v>
      </c>
      <c r="I8" s="205">
        <v>0.0010969907407407408</v>
      </c>
      <c r="J8" s="207">
        <f t="shared" si="0"/>
        <v>0.00564826388888889</v>
      </c>
      <c r="K8" s="198">
        <f t="shared" si="1"/>
        <v>5</v>
      </c>
      <c r="L8" s="199">
        <f t="shared" si="2"/>
        <v>7</v>
      </c>
      <c r="M8" s="195">
        <f t="shared" si="3"/>
        <v>0.0010969907407407408</v>
      </c>
      <c r="N8" s="195">
        <f t="shared" si="4"/>
        <v>0.0067452546296296306</v>
      </c>
      <c r="O8" s="188">
        <f t="shared" si="5"/>
        <v>6</v>
      </c>
      <c r="P8" s="188">
        <f t="shared" si="6"/>
        <v>1</v>
      </c>
      <c r="Q8" s="216"/>
      <c r="R8" s="189"/>
    </row>
    <row r="9" spans="1:18" s="190" customFormat="1" ht="19.5" thickBot="1">
      <c r="A9" s="253" t="s">
        <v>6</v>
      </c>
      <c r="B9" s="254" t="s">
        <v>21</v>
      </c>
      <c r="C9" s="255">
        <v>0.0007212962962962963</v>
      </c>
      <c r="D9" s="255">
        <v>0.0009127314814814815</v>
      </c>
      <c r="E9" s="255">
        <v>0.0009166666666666668</v>
      </c>
      <c r="F9" s="255">
        <v>0.0009496527777777777</v>
      </c>
      <c r="G9" s="255">
        <v>0.0009679398148148147</v>
      </c>
      <c r="H9" s="255">
        <v>0.0014221064814814814</v>
      </c>
      <c r="I9" s="256">
        <v>0.0015372685185185185</v>
      </c>
      <c r="J9" s="257">
        <f t="shared" si="0"/>
        <v>0.005890393518518518</v>
      </c>
      <c r="K9" s="258">
        <f t="shared" si="1"/>
        <v>6</v>
      </c>
      <c r="L9" s="259">
        <f t="shared" si="2"/>
        <v>6</v>
      </c>
      <c r="M9" s="195">
        <f t="shared" si="3"/>
        <v>0.0015372685185185185</v>
      </c>
      <c r="N9" s="195">
        <f t="shared" si="4"/>
        <v>0.0074276620370370364</v>
      </c>
      <c r="O9" s="188">
        <f t="shared" si="5"/>
        <v>5</v>
      </c>
      <c r="P9" s="188">
        <f t="shared" si="6"/>
        <v>1</v>
      </c>
      <c r="Q9" s="216"/>
      <c r="R9" s="189"/>
    </row>
    <row r="10" spans="1:18" s="190" customFormat="1" ht="18.75">
      <c r="A10" s="208"/>
      <c r="B10" s="209"/>
      <c r="C10" s="210"/>
      <c r="D10" s="210"/>
      <c r="E10" s="210"/>
      <c r="F10" s="210"/>
      <c r="G10" s="210"/>
      <c r="H10" s="210"/>
      <c r="I10" s="210"/>
      <c r="J10" s="211"/>
      <c r="K10" s="212"/>
      <c r="L10" s="213"/>
      <c r="M10" s="195"/>
      <c r="N10" s="195"/>
      <c r="O10" s="188"/>
      <c r="P10" s="188"/>
      <c r="Q10" s="216"/>
      <c r="R10" s="189"/>
    </row>
    <row r="11" spans="1:18" s="190" customFormat="1" ht="28.5" thickBot="1">
      <c r="A11" s="454" t="s">
        <v>32</v>
      </c>
      <c r="B11" s="454"/>
      <c r="C11" s="454"/>
      <c r="D11" s="454"/>
      <c r="E11" s="454"/>
      <c r="F11" s="454"/>
      <c r="G11" s="454"/>
      <c r="H11" s="454"/>
      <c r="I11" s="454"/>
      <c r="J11" s="454"/>
      <c r="K11" s="454"/>
      <c r="L11" s="454"/>
      <c r="M11" s="195"/>
      <c r="N11" s="195"/>
      <c r="O11" s="188"/>
      <c r="P11" s="188"/>
      <c r="Q11" s="216"/>
      <c r="R11" s="189"/>
    </row>
    <row r="12" spans="1:18" s="190" customFormat="1" ht="19.5" thickBot="1">
      <c r="A12" s="181" t="s">
        <v>26</v>
      </c>
      <c r="B12" s="182" t="s">
        <v>0</v>
      </c>
      <c r="C12" s="183" t="s">
        <v>13</v>
      </c>
      <c r="D12" s="183" t="s">
        <v>27</v>
      </c>
      <c r="E12" s="183" t="s">
        <v>28</v>
      </c>
      <c r="F12" s="183" t="s">
        <v>29</v>
      </c>
      <c r="G12" s="182" t="s">
        <v>30</v>
      </c>
      <c r="H12" s="182" t="s">
        <v>52</v>
      </c>
      <c r="I12" s="182" t="s">
        <v>53</v>
      </c>
      <c r="J12" s="184" t="s">
        <v>34</v>
      </c>
      <c r="K12" s="185" t="s">
        <v>31</v>
      </c>
      <c r="L12" s="186" t="s">
        <v>36</v>
      </c>
      <c r="M12" s="195">
        <f aca="true" t="shared" si="7" ref="M12:M21">MAX(C12:I12)</f>
        <v>0</v>
      </c>
      <c r="N12" s="195">
        <f aca="true" t="shared" si="8" ref="N12:N21">SUM(C12:I12)</f>
        <v>0</v>
      </c>
      <c r="O12" s="188">
        <f aca="true" t="shared" si="9" ref="O12:O21">IF(K12=1,10,IF(K12=2,9,IF(K12=3,8,IF(K12=4,7,IF(K12=5,6,IF(K12=6,5,IF(K12=7,4,0)))))))</f>
        <v>0</v>
      </c>
      <c r="P12" s="188">
        <f aca="true" t="shared" si="10" ref="P12:P21">IF(K12=8,4,IF(K12=9,3,IF(K12=10,2,IF(K12=11,1,IF(K12=12,1,1)))))</f>
        <v>1</v>
      </c>
      <c r="Q12" s="216"/>
      <c r="R12" s="189"/>
    </row>
    <row r="13" spans="1:17" s="13" customFormat="1" ht="18.75" customHeight="1">
      <c r="A13" s="191" t="s">
        <v>2</v>
      </c>
      <c r="B13" s="192" t="s">
        <v>24</v>
      </c>
      <c r="C13" s="204">
        <v>0.0005762731481481481</v>
      </c>
      <c r="D13" s="204">
        <v>0.0005949074074074074</v>
      </c>
      <c r="E13" s="204">
        <v>0.0006380787037037037</v>
      </c>
      <c r="F13" s="204">
        <v>0.0006739583333333333</v>
      </c>
      <c r="G13" s="204">
        <v>0.0007388888888888889</v>
      </c>
      <c r="H13" s="204">
        <v>0.0008791666666666667</v>
      </c>
      <c r="I13" s="205">
        <v>0.0011046296296296297</v>
      </c>
      <c r="J13" s="206">
        <f aca="true" t="shared" si="11" ref="J13:J21">N13-M13</f>
        <v>0.004101273148148148</v>
      </c>
      <c r="K13" s="193">
        <f aca="true" t="shared" si="12" ref="K13:K21">RANK(J13,$J$13:$J$21,1)</f>
        <v>1</v>
      </c>
      <c r="L13" s="194">
        <f aca="true" t="shared" si="13" ref="L13:L21">SUM(O13:P13)</f>
        <v>11</v>
      </c>
      <c r="M13" s="195">
        <f t="shared" si="7"/>
        <v>0.0011046296296296297</v>
      </c>
      <c r="N13" s="195">
        <f t="shared" si="8"/>
        <v>0.005205902777777778</v>
      </c>
      <c r="O13" s="188">
        <f t="shared" si="9"/>
        <v>10</v>
      </c>
      <c r="P13" s="188">
        <f t="shared" si="10"/>
        <v>1</v>
      </c>
      <c r="Q13" s="215"/>
    </row>
    <row r="14" spans="1:17" s="190" customFormat="1" ht="18.75">
      <c r="A14" s="246" t="s">
        <v>6</v>
      </c>
      <c r="B14" s="247" t="s">
        <v>47</v>
      </c>
      <c r="C14" s="248">
        <v>0.0005677083333333334</v>
      </c>
      <c r="D14" s="248">
        <v>0.0007106481481481482</v>
      </c>
      <c r="E14" s="248">
        <v>0.0007150462962962964</v>
      </c>
      <c r="F14" s="248">
        <v>0.0007819444444444444</v>
      </c>
      <c r="G14" s="248">
        <v>0.0008434027777777777</v>
      </c>
      <c r="H14" s="248">
        <v>0.0008943287037037037</v>
      </c>
      <c r="I14" s="249">
        <v>0.006944444444444444</v>
      </c>
      <c r="J14" s="250">
        <f t="shared" si="11"/>
        <v>0.004513078703703703</v>
      </c>
      <c r="K14" s="251">
        <f t="shared" si="12"/>
        <v>2</v>
      </c>
      <c r="L14" s="252">
        <f t="shared" si="13"/>
        <v>10</v>
      </c>
      <c r="M14" s="195">
        <f t="shared" si="7"/>
        <v>0.006944444444444444</v>
      </c>
      <c r="N14" s="195">
        <f t="shared" si="8"/>
        <v>0.011457523148148147</v>
      </c>
      <c r="O14" s="188">
        <f t="shared" si="9"/>
        <v>9</v>
      </c>
      <c r="P14" s="188">
        <f t="shared" si="10"/>
        <v>1</v>
      </c>
      <c r="Q14" s="216"/>
    </row>
    <row r="15" spans="1:17" s="190" customFormat="1" ht="18.75">
      <c r="A15" s="196" t="s">
        <v>39</v>
      </c>
      <c r="B15" s="197" t="s">
        <v>20</v>
      </c>
      <c r="C15" s="204">
        <v>0.0009226851851851852</v>
      </c>
      <c r="D15" s="204">
        <v>0.0009538194444444443</v>
      </c>
      <c r="E15" s="204">
        <v>0.0011916666666666666</v>
      </c>
      <c r="F15" s="204" t="s">
        <v>64</v>
      </c>
      <c r="G15" s="204">
        <v>0.0007474537037037037</v>
      </c>
      <c r="H15" s="204">
        <v>0.0007481481481481481</v>
      </c>
      <c r="I15" s="205">
        <v>0.006944444444444444</v>
      </c>
      <c r="J15" s="207">
        <f t="shared" si="11"/>
        <v>0.004563773148148148</v>
      </c>
      <c r="K15" s="198">
        <f t="shared" si="12"/>
        <v>3</v>
      </c>
      <c r="L15" s="199">
        <f t="shared" si="13"/>
        <v>9</v>
      </c>
      <c r="M15" s="195">
        <f t="shared" si="7"/>
        <v>0.006944444444444444</v>
      </c>
      <c r="N15" s="195">
        <f t="shared" si="8"/>
        <v>0.011508217592592592</v>
      </c>
      <c r="O15" s="188">
        <f t="shared" si="9"/>
        <v>8</v>
      </c>
      <c r="P15" s="188">
        <f t="shared" si="10"/>
        <v>1</v>
      </c>
      <c r="Q15" s="216"/>
    </row>
    <row r="16" spans="1:17" s="190" customFormat="1" ht="18.75">
      <c r="A16" s="246" t="s">
        <v>8</v>
      </c>
      <c r="B16" s="247" t="s">
        <v>21</v>
      </c>
      <c r="C16" s="248">
        <v>0.0006222222222222223</v>
      </c>
      <c r="D16" s="248">
        <v>0.0006674768518518518</v>
      </c>
      <c r="E16" s="248">
        <v>0.000794675925925926</v>
      </c>
      <c r="F16" s="248">
        <v>0.0008249999999999999</v>
      </c>
      <c r="G16" s="248">
        <v>0.0008502314814814814</v>
      </c>
      <c r="H16" s="248">
        <v>0.0008539351851851851</v>
      </c>
      <c r="I16" s="249">
        <v>0.0008643518518518518</v>
      </c>
      <c r="J16" s="250">
        <f t="shared" si="11"/>
        <v>0.004613541666666667</v>
      </c>
      <c r="K16" s="251">
        <f t="shared" si="12"/>
        <v>4</v>
      </c>
      <c r="L16" s="252">
        <f t="shared" si="13"/>
        <v>8</v>
      </c>
      <c r="M16" s="195">
        <f t="shared" si="7"/>
        <v>0.0008643518518518518</v>
      </c>
      <c r="N16" s="195">
        <f t="shared" si="8"/>
        <v>0.005477893518518519</v>
      </c>
      <c r="O16" s="188">
        <f t="shared" si="9"/>
        <v>7</v>
      </c>
      <c r="P16" s="188">
        <f t="shared" si="10"/>
        <v>1</v>
      </c>
      <c r="Q16" s="216"/>
    </row>
    <row r="17" spans="1:17" s="190" customFormat="1" ht="18.75">
      <c r="A17" s="196" t="s">
        <v>5</v>
      </c>
      <c r="B17" s="197" t="s">
        <v>55</v>
      </c>
      <c r="C17" s="204">
        <v>0.0005961805555555555</v>
      </c>
      <c r="D17" s="204">
        <v>0.0006980324074074075</v>
      </c>
      <c r="E17" s="204">
        <v>0.0007486111111111112</v>
      </c>
      <c r="F17" s="204">
        <v>0.0009457175925925925</v>
      </c>
      <c r="G17" s="204">
        <v>0.0008278935185185185</v>
      </c>
      <c r="H17" s="204">
        <v>0.0009725694444444444</v>
      </c>
      <c r="I17" s="205">
        <v>0.0010689814814814815</v>
      </c>
      <c r="J17" s="207">
        <f t="shared" si="11"/>
        <v>0.00478900462962963</v>
      </c>
      <c r="K17" s="198">
        <f t="shared" si="12"/>
        <v>5</v>
      </c>
      <c r="L17" s="199">
        <f t="shared" si="13"/>
        <v>7</v>
      </c>
      <c r="M17" s="195">
        <f t="shared" si="7"/>
        <v>0.0010689814814814815</v>
      </c>
      <c r="N17" s="195">
        <f t="shared" si="8"/>
        <v>0.0058579861111111116</v>
      </c>
      <c r="O17" s="188">
        <f t="shared" si="9"/>
        <v>6</v>
      </c>
      <c r="P17" s="188">
        <f t="shared" si="10"/>
        <v>1</v>
      </c>
      <c r="Q17" s="216"/>
    </row>
    <row r="18" spans="1:17" s="190" customFormat="1" ht="18.75">
      <c r="A18" s="246" t="s">
        <v>7</v>
      </c>
      <c r="B18" s="247" t="s">
        <v>65</v>
      </c>
      <c r="C18" s="248">
        <v>0.0005862268518518518</v>
      </c>
      <c r="D18" s="248">
        <v>0.0006444444444444444</v>
      </c>
      <c r="E18" s="248">
        <v>0.0007488425925925926</v>
      </c>
      <c r="F18" s="248">
        <v>0.0008020833333333334</v>
      </c>
      <c r="G18" s="248">
        <v>0.0008806712962962964</v>
      </c>
      <c r="H18" s="248">
        <v>0.0013503472222222224</v>
      </c>
      <c r="I18" s="249">
        <v>0.006944444444444444</v>
      </c>
      <c r="J18" s="250">
        <f t="shared" si="11"/>
        <v>0.005012615740740741</v>
      </c>
      <c r="K18" s="251">
        <f t="shared" si="12"/>
        <v>6</v>
      </c>
      <c r="L18" s="252">
        <f t="shared" si="13"/>
        <v>6</v>
      </c>
      <c r="M18" s="195">
        <f t="shared" si="7"/>
        <v>0.006944444444444444</v>
      </c>
      <c r="N18" s="195">
        <f t="shared" si="8"/>
        <v>0.011957060185185185</v>
      </c>
      <c r="O18" s="188">
        <f t="shared" si="9"/>
        <v>5</v>
      </c>
      <c r="P18" s="188">
        <f t="shared" si="10"/>
        <v>1</v>
      </c>
      <c r="Q18" s="216"/>
    </row>
    <row r="19" spans="1:17" s="190" customFormat="1" ht="18.75">
      <c r="A19" s="196" t="s">
        <v>4</v>
      </c>
      <c r="B19" s="197" t="s">
        <v>66</v>
      </c>
      <c r="C19" s="204">
        <v>0.0008476851851851853</v>
      </c>
      <c r="D19" s="204">
        <v>0.0008515046296296296</v>
      </c>
      <c r="E19" s="204">
        <v>0.0008954861111111112</v>
      </c>
      <c r="F19" s="204">
        <v>0.0010099537037037037</v>
      </c>
      <c r="G19" s="204">
        <v>0.0011824074074074074</v>
      </c>
      <c r="H19" s="204">
        <v>0.0012692129629629629</v>
      </c>
      <c r="I19" s="205">
        <v>0.006944444444444444</v>
      </c>
      <c r="J19" s="207">
        <f t="shared" si="11"/>
        <v>0.006056249999999999</v>
      </c>
      <c r="K19" s="198">
        <f t="shared" si="12"/>
        <v>7</v>
      </c>
      <c r="L19" s="199">
        <f t="shared" si="13"/>
        <v>5</v>
      </c>
      <c r="M19" s="195">
        <f t="shared" si="7"/>
        <v>0.006944444444444444</v>
      </c>
      <c r="N19" s="195">
        <f t="shared" si="8"/>
        <v>0.013000694444444443</v>
      </c>
      <c r="O19" s="188">
        <f t="shared" si="9"/>
        <v>4</v>
      </c>
      <c r="P19" s="188">
        <f t="shared" si="10"/>
        <v>1</v>
      </c>
      <c r="Q19" s="216"/>
    </row>
    <row r="20" spans="1:17" s="190" customFormat="1" ht="18.75">
      <c r="A20" s="246" t="s">
        <v>3</v>
      </c>
      <c r="B20" s="247" t="s">
        <v>22</v>
      </c>
      <c r="C20" s="248">
        <v>0.0004715277777777778</v>
      </c>
      <c r="D20" s="248">
        <v>0.0005524305555555556</v>
      </c>
      <c r="E20" s="248">
        <v>0.00063125</v>
      </c>
      <c r="F20" s="248">
        <v>0.0006518518518518518</v>
      </c>
      <c r="G20" s="248">
        <v>0.0006648148148148147</v>
      </c>
      <c r="H20" s="248">
        <v>0.006944444444444444</v>
      </c>
      <c r="I20" s="249">
        <v>0.006944444444444444</v>
      </c>
      <c r="J20" s="250">
        <f t="shared" si="11"/>
        <v>0.009916319444444443</v>
      </c>
      <c r="K20" s="251">
        <f t="shared" si="12"/>
        <v>8</v>
      </c>
      <c r="L20" s="252">
        <f t="shared" si="13"/>
        <v>4</v>
      </c>
      <c r="M20" s="195">
        <f t="shared" si="7"/>
        <v>0.006944444444444444</v>
      </c>
      <c r="N20" s="195">
        <f t="shared" si="8"/>
        <v>0.016860763888888887</v>
      </c>
      <c r="O20" s="188">
        <f t="shared" si="9"/>
        <v>0</v>
      </c>
      <c r="P20" s="188">
        <f t="shared" si="10"/>
        <v>4</v>
      </c>
      <c r="Q20" s="216"/>
    </row>
    <row r="21" spans="1:17" s="190" customFormat="1" ht="18.75">
      <c r="A21" s="274" t="s">
        <v>1</v>
      </c>
      <c r="B21" s="275" t="s">
        <v>41</v>
      </c>
      <c r="C21" s="276">
        <v>0.0007054398148148149</v>
      </c>
      <c r="D21" s="276">
        <v>0.0006465277777777778</v>
      </c>
      <c r="E21" s="276">
        <v>0.0009385416666666666</v>
      </c>
      <c r="F21" s="276">
        <v>0.006944444444444444</v>
      </c>
      <c r="G21" s="276">
        <v>0.006944444444444444</v>
      </c>
      <c r="H21" s="276">
        <v>0.0010153935185185186</v>
      </c>
      <c r="I21" s="277">
        <v>0.006944444444444444</v>
      </c>
      <c r="J21" s="278">
        <f t="shared" si="11"/>
        <v>0.017194791666666667</v>
      </c>
      <c r="K21" s="279">
        <f t="shared" si="12"/>
        <v>9</v>
      </c>
      <c r="L21" s="280">
        <f t="shared" si="13"/>
        <v>3</v>
      </c>
      <c r="M21" s="195">
        <f t="shared" si="7"/>
        <v>0.006944444444444444</v>
      </c>
      <c r="N21" s="195">
        <f t="shared" si="8"/>
        <v>0.02413923611111111</v>
      </c>
      <c r="O21" s="188">
        <f t="shared" si="9"/>
        <v>0</v>
      </c>
      <c r="P21" s="188">
        <f t="shared" si="10"/>
        <v>3</v>
      </c>
      <c r="Q21" s="216"/>
    </row>
    <row r="22" spans="1:17" s="190" customFormat="1" ht="18.75">
      <c r="A22" s="285"/>
      <c r="B22" s="247" t="s">
        <v>23</v>
      </c>
      <c r="C22" s="289" t="s">
        <v>71</v>
      </c>
      <c r="D22" s="286"/>
      <c r="E22" s="286"/>
      <c r="F22" s="286"/>
      <c r="G22" s="286"/>
      <c r="H22" s="286"/>
      <c r="I22" s="287"/>
      <c r="J22" s="288"/>
      <c r="K22" s="251"/>
      <c r="L22" s="252">
        <v>1</v>
      </c>
      <c r="M22" s="195"/>
      <c r="N22" s="195"/>
      <c r="O22" s="188"/>
      <c r="P22" s="188"/>
      <c r="Q22" s="216"/>
    </row>
    <row r="23" spans="1:17" s="190" customFormat="1" ht="19.5" thickBot="1">
      <c r="A23" s="281"/>
      <c r="B23" s="200" t="s">
        <v>70</v>
      </c>
      <c r="C23" s="290" t="s">
        <v>71</v>
      </c>
      <c r="D23" s="282"/>
      <c r="E23" s="282"/>
      <c r="F23" s="282"/>
      <c r="G23" s="282"/>
      <c r="H23" s="282"/>
      <c r="I23" s="283"/>
      <c r="J23" s="284"/>
      <c r="K23" s="201"/>
      <c r="L23" s="202">
        <v>1</v>
      </c>
      <c r="M23" s="195"/>
      <c r="N23" s="195"/>
      <c r="O23" s="188"/>
      <c r="P23" s="188"/>
      <c r="Q23" s="216"/>
    </row>
    <row r="24" spans="1:17" s="190" customFormat="1" ht="18.75">
      <c r="A24" s="208"/>
      <c r="B24" s="209"/>
      <c r="C24" s="210"/>
      <c r="D24" s="210"/>
      <c r="E24" s="210"/>
      <c r="F24" s="210"/>
      <c r="G24" s="210"/>
      <c r="H24" s="210"/>
      <c r="I24" s="210"/>
      <c r="J24" s="211"/>
      <c r="K24" s="212"/>
      <c r="L24" s="213"/>
      <c r="M24" s="195"/>
      <c r="N24" s="195"/>
      <c r="O24" s="188"/>
      <c r="P24" s="188"/>
      <c r="Q24" s="216"/>
    </row>
  </sheetData>
  <sheetProtection/>
  <mergeCells count="3">
    <mergeCell ref="A1:L1"/>
    <mergeCell ref="A2:L2"/>
    <mergeCell ref="A11:L1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1"/>
  <headerFooter>
    <oddFooter>&amp;CHlučinská liga mládeže - 2. ročník 2013 / 2014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96" zoomScaleNormal="96" zoomScalePageLayoutView="0" workbookViewId="0" topLeftCell="A1">
      <selection activeCell="G7" sqref="G7:K8"/>
    </sheetView>
  </sheetViews>
  <sheetFormatPr defaultColWidth="9.140625" defaultRowHeight="15"/>
  <cols>
    <col min="1" max="1" width="7.00390625" style="43" customWidth="1"/>
    <col min="2" max="2" width="16.8515625" style="43" customWidth="1"/>
    <col min="3" max="4" width="12.7109375" style="43" customWidth="1"/>
    <col min="5" max="5" width="13.7109375" style="43" customWidth="1"/>
    <col min="6" max="8" width="10.7109375" style="43" customWidth="1"/>
    <col min="9" max="9" width="10.00390625" style="43" hidden="1" customWidth="1"/>
    <col min="10" max="11" width="10.7109375" style="43" customWidth="1"/>
    <col min="12" max="12" width="17.00390625" style="43" hidden="1" customWidth="1"/>
    <col min="13" max="13" width="13.7109375" style="43" customWidth="1"/>
    <col min="14" max="14" width="10.7109375" style="43" customWidth="1"/>
    <col min="15" max="15" width="17.140625" style="43" customWidth="1"/>
    <col min="16" max="17" width="10.7109375" style="43" customWidth="1"/>
    <col min="18" max="16384" width="9.140625" style="43" customWidth="1"/>
  </cols>
  <sheetData>
    <row r="1" spans="1:17" ht="23.25" thickBot="1">
      <c r="A1" s="436" t="s">
        <v>50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8"/>
    </row>
    <row r="2" ht="16.5" thickBot="1">
      <c r="A2" s="54"/>
    </row>
    <row r="3" spans="1:17" ht="15.75">
      <c r="A3" s="439" t="s">
        <v>16</v>
      </c>
      <c r="B3" s="440"/>
      <c r="C3" s="441" t="s">
        <v>40</v>
      </c>
      <c r="D3" s="442"/>
      <c r="E3" s="442"/>
      <c r="F3" s="443"/>
      <c r="G3" s="444" t="s">
        <v>19</v>
      </c>
      <c r="H3" s="444"/>
      <c r="I3" s="444"/>
      <c r="J3" s="445"/>
      <c r="K3" s="445"/>
      <c r="L3" s="445"/>
      <c r="M3" s="445"/>
      <c r="N3" s="446"/>
      <c r="O3" s="21"/>
      <c r="P3" s="22"/>
      <c r="Q3" s="23"/>
    </row>
    <row r="4" spans="1:17" ht="16.5" thickBot="1">
      <c r="A4" s="24" t="s">
        <v>10</v>
      </c>
      <c r="B4" s="128" t="s">
        <v>0</v>
      </c>
      <c r="C4" s="24" t="s">
        <v>57</v>
      </c>
      <c r="D4" s="149" t="s">
        <v>58</v>
      </c>
      <c r="E4" s="169" t="s">
        <v>11</v>
      </c>
      <c r="F4" s="25" t="s">
        <v>12</v>
      </c>
      <c r="G4" s="26" t="s">
        <v>13</v>
      </c>
      <c r="H4" s="27" t="s">
        <v>35</v>
      </c>
      <c r="I4" s="26"/>
      <c r="J4" s="27" t="s">
        <v>14</v>
      </c>
      <c r="K4" s="27" t="s">
        <v>35</v>
      </c>
      <c r="L4" s="27"/>
      <c r="M4" s="160" t="s">
        <v>11</v>
      </c>
      <c r="N4" s="25" t="s">
        <v>12</v>
      </c>
      <c r="O4" s="28" t="s">
        <v>15</v>
      </c>
      <c r="P4" s="29" t="s">
        <v>9</v>
      </c>
      <c r="Q4" s="28" t="s">
        <v>36</v>
      </c>
    </row>
    <row r="5" spans="1:19" ht="15.75">
      <c r="A5" s="10" t="s">
        <v>1</v>
      </c>
      <c r="B5" s="134" t="s">
        <v>23</v>
      </c>
      <c r="C5" s="148">
        <v>29.82</v>
      </c>
      <c r="D5" s="148">
        <v>27.73</v>
      </c>
      <c r="E5" s="170">
        <f>MAX(C5,D5)</f>
        <v>29.82</v>
      </c>
      <c r="F5" s="56">
        <f>RANK(E5,E5:E10,1)</f>
        <v>1</v>
      </c>
      <c r="G5" s="57">
        <v>0.0011230324074074074</v>
      </c>
      <c r="H5" s="78">
        <v>0.00011574074074074073</v>
      </c>
      <c r="I5" s="77">
        <f aca="true" t="shared" si="0" ref="I5:I10">SUM(G5:H5)</f>
        <v>0.0012387731481481481</v>
      </c>
      <c r="J5" s="58"/>
      <c r="K5" s="78"/>
      <c r="L5" s="77">
        <f aca="true" t="shared" si="1" ref="L5:L10">IF(J5="","",J5+K5)</f>
      </c>
      <c r="M5" s="161">
        <f aca="true" t="shared" si="2" ref="M5:M10">MIN(L5,I5)</f>
        <v>0.0012387731481481481</v>
      </c>
      <c r="N5" s="56">
        <f>RANK(M5,M5:M10,1)</f>
        <v>3</v>
      </c>
      <c r="O5" s="59">
        <f aca="true" t="shared" si="3" ref="O5:O10">SUM(N5,F5)</f>
        <v>4</v>
      </c>
      <c r="P5" s="60">
        <f>RANK(O5,O5:O10,1)</f>
        <v>2</v>
      </c>
      <c r="Q5" s="61">
        <f aca="true" t="shared" si="4" ref="Q5:Q10">SUM(R5:S5)</f>
        <v>10</v>
      </c>
      <c r="R5" s="14">
        <f aca="true" t="shared" si="5" ref="R5:R10">IF(P5=1,10,IF(P5=2,9,IF(P5=3,8,IF(P5=4,7,IF(P5=5,6,IF(P5=6,5,IF(P5=7,4,0)))))))</f>
        <v>9</v>
      </c>
      <c r="S5" s="14">
        <f aca="true" t="shared" si="6" ref="S5:S10">IF(P5=8,4,IF(P5=9,3,IF(P5=10,2,IF(P5=11,1,IF(P5=12,1,1)))))</f>
        <v>1</v>
      </c>
    </row>
    <row r="6" spans="1:19" ht="15.75">
      <c r="A6" s="15" t="s">
        <v>2</v>
      </c>
      <c r="B6" s="130" t="s">
        <v>45</v>
      </c>
      <c r="C6" s="150">
        <v>46.5</v>
      </c>
      <c r="D6" s="150">
        <v>40.8</v>
      </c>
      <c r="E6" s="171">
        <f>MAX(C6,D6)</f>
        <v>46.5</v>
      </c>
      <c r="F6" s="74">
        <f>RANK(E6,E5:E10,1)</f>
        <v>4</v>
      </c>
      <c r="G6" s="63">
        <v>0.0011136574074074076</v>
      </c>
      <c r="H6" s="68">
        <v>0.00011574074074074073</v>
      </c>
      <c r="I6" s="64">
        <f t="shared" si="0"/>
        <v>0.0012293981481481483</v>
      </c>
      <c r="J6" s="64">
        <v>0.0012835648148148146</v>
      </c>
      <c r="K6" s="68"/>
      <c r="L6" s="64">
        <f t="shared" si="1"/>
        <v>0.0012835648148148146</v>
      </c>
      <c r="M6" s="162">
        <f t="shared" si="2"/>
        <v>0.0012293981481481483</v>
      </c>
      <c r="N6" s="74">
        <f>RANK(M6,M5:M10,1)</f>
        <v>2</v>
      </c>
      <c r="O6" s="17">
        <f t="shared" si="3"/>
        <v>6</v>
      </c>
      <c r="P6" s="75">
        <f>RANK(O6,O5:O10,1)</f>
        <v>3</v>
      </c>
      <c r="Q6" s="17">
        <f t="shared" si="4"/>
        <v>9</v>
      </c>
      <c r="R6" s="14">
        <f t="shared" si="5"/>
        <v>8</v>
      </c>
      <c r="S6" s="14">
        <f t="shared" si="6"/>
        <v>1</v>
      </c>
    </row>
    <row r="7" spans="1:19" ht="15.75">
      <c r="A7" s="9" t="s">
        <v>3</v>
      </c>
      <c r="B7" s="135" t="s">
        <v>43</v>
      </c>
      <c r="C7" s="148" t="s">
        <v>42</v>
      </c>
      <c r="D7" s="148" t="s">
        <v>42</v>
      </c>
      <c r="E7" s="170" t="s">
        <v>42</v>
      </c>
      <c r="F7" s="176">
        <v>5</v>
      </c>
      <c r="G7" s="72">
        <v>0.0011620370370370372</v>
      </c>
      <c r="H7" s="78">
        <v>0.00023148148148148146</v>
      </c>
      <c r="I7" s="77">
        <f t="shared" si="0"/>
        <v>0.0013935185185185185</v>
      </c>
      <c r="J7" s="73"/>
      <c r="K7" s="78"/>
      <c r="L7" s="77">
        <f t="shared" si="1"/>
      </c>
      <c r="M7" s="161">
        <f t="shared" si="2"/>
        <v>0.0013935185185185185</v>
      </c>
      <c r="N7" s="56">
        <f>RANK(M7,M5:M10,1)</f>
        <v>5</v>
      </c>
      <c r="O7" s="59">
        <f t="shared" si="3"/>
        <v>10</v>
      </c>
      <c r="P7" s="60">
        <f>RANK(O7,O5:O10,1)</f>
        <v>5</v>
      </c>
      <c r="Q7" s="79">
        <f t="shared" si="4"/>
        <v>7</v>
      </c>
      <c r="R7" s="14">
        <f t="shared" si="5"/>
        <v>6</v>
      </c>
      <c r="S7" s="14">
        <f t="shared" si="6"/>
        <v>1</v>
      </c>
    </row>
    <row r="8" spans="1:19" ht="15.75">
      <c r="A8" s="15" t="s">
        <v>4</v>
      </c>
      <c r="B8" s="130" t="s">
        <v>22</v>
      </c>
      <c r="C8" s="150">
        <v>35.43</v>
      </c>
      <c r="D8" s="150">
        <v>29.94</v>
      </c>
      <c r="E8" s="171">
        <f>MAX(C8,D8)</f>
        <v>35.43</v>
      </c>
      <c r="F8" s="74">
        <f>RANK(E8,E5:E10,1)</f>
        <v>3</v>
      </c>
      <c r="G8" s="63">
        <v>0.0012255787037037038</v>
      </c>
      <c r="H8" s="68">
        <v>0.00023148148148148146</v>
      </c>
      <c r="I8" s="64">
        <f t="shared" si="0"/>
        <v>0.0014570601851851852</v>
      </c>
      <c r="J8" s="64">
        <v>0.0012091435185185185</v>
      </c>
      <c r="K8" s="68">
        <v>0.00011574074074074073</v>
      </c>
      <c r="L8" s="64">
        <f t="shared" si="1"/>
        <v>0.0013248842592592592</v>
      </c>
      <c r="M8" s="162">
        <f t="shared" si="2"/>
        <v>0.0013248842592592592</v>
      </c>
      <c r="N8" s="74">
        <f>RANK(M8,M5:M10,1)</f>
        <v>4</v>
      </c>
      <c r="O8" s="17">
        <f t="shared" si="3"/>
        <v>7</v>
      </c>
      <c r="P8" s="75">
        <f>RANK(O8,O5:O10,1)</f>
        <v>4</v>
      </c>
      <c r="Q8" s="17">
        <f t="shared" si="4"/>
        <v>8</v>
      </c>
      <c r="R8" s="14">
        <f t="shared" si="5"/>
        <v>7</v>
      </c>
      <c r="S8" s="14">
        <f t="shared" si="6"/>
        <v>1</v>
      </c>
    </row>
    <row r="9" spans="1:19" ht="15.75">
      <c r="A9" s="69" t="s">
        <v>5</v>
      </c>
      <c r="B9" s="135" t="s">
        <v>37</v>
      </c>
      <c r="C9" s="148">
        <v>30.76</v>
      </c>
      <c r="D9" s="148">
        <v>34.92</v>
      </c>
      <c r="E9" s="170">
        <f>MAX(C9,D9)</f>
        <v>34.92</v>
      </c>
      <c r="F9" s="56">
        <f>RANK(E9,E5:E10,1)</f>
        <v>2</v>
      </c>
      <c r="G9" s="76">
        <v>0.0010572916666666667</v>
      </c>
      <c r="H9" s="78"/>
      <c r="I9" s="77">
        <f t="shared" si="0"/>
        <v>0.0010572916666666667</v>
      </c>
      <c r="J9" s="77"/>
      <c r="K9" s="78"/>
      <c r="L9" s="77">
        <f t="shared" si="1"/>
      </c>
      <c r="M9" s="161">
        <f t="shared" si="2"/>
        <v>0.0010572916666666667</v>
      </c>
      <c r="N9" s="56">
        <f>RANK(M9,M5:M10,1)</f>
        <v>1</v>
      </c>
      <c r="O9" s="59">
        <f t="shared" si="3"/>
        <v>3</v>
      </c>
      <c r="P9" s="60">
        <f>RANK(O9,O5:O10,1)</f>
        <v>1</v>
      </c>
      <c r="Q9" s="79">
        <f t="shared" si="4"/>
        <v>11</v>
      </c>
      <c r="R9" s="14">
        <f t="shared" si="5"/>
        <v>10</v>
      </c>
      <c r="S9" s="14">
        <f t="shared" si="6"/>
        <v>1</v>
      </c>
    </row>
    <row r="10" spans="1:19" ht="16.5" thickBot="1">
      <c r="A10" s="19" t="s">
        <v>6</v>
      </c>
      <c r="B10" s="132" t="s">
        <v>44</v>
      </c>
      <c r="C10" s="151" t="s">
        <v>42</v>
      </c>
      <c r="D10" s="152" t="s">
        <v>42</v>
      </c>
      <c r="E10" s="172" t="s">
        <v>42</v>
      </c>
      <c r="F10" s="20">
        <v>5</v>
      </c>
      <c r="G10" s="81">
        <v>0.001206712962962963</v>
      </c>
      <c r="H10" s="83">
        <v>0.00023148148148148146</v>
      </c>
      <c r="I10" s="82">
        <f t="shared" si="0"/>
        <v>0.0014381944444444444</v>
      </c>
      <c r="J10" s="82"/>
      <c r="K10" s="83"/>
      <c r="L10" s="82">
        <f t="shared" si="1"/>
      </c>
      <c r="M10" s="163">
        <f t="shared" si="2"/>
        <v>0.0014381944444444444</v>
      </c>
      <c r="N10" s="20">
        <f>RANK(M10,M5:M10,1)</f>
        <v>6</v>
      </c>
      <c r="O10" s="40">
        <f t="shared" si="3"/>
        <v>11</v>
      </c>
      <c r="P10" s="127">
        <f>RANK(O10,O5:O10,1)</f>
        <v>6</v>
      </c>
      <c r="Q10" s="40">
        <f t="shared" si="4"/>
        <v>6</v>
      </c>
      <c r="R10" s="14">
        <f t="shared" si="5"/>
        <v>5</v>
      </c>
      <c r="S10" s="14">
        <f t="shared" si="6"/>
        <v>1</v>
      </c>
    </row>
    <row r="11" spans="3:17" ht="16.5" thickBot="1">
      <c r="C11" s="51"/>
      <c r="D11" s="51"/>
      <c r="P11" s="66"/>
      <c r="Q11" s="66"/>
    </row>
    <row r="12" spans="1:17" ht="15.75">
      <c r="A12" s="439" t="s">
        <v>17</v>
      </c>
      <c r="B12" s="440"/>
      <c r="C12" s="441" t="s">
        <v>40</v>
      </c>
      <c r="D12" s="442"/>
      <c r="E12" s="442"/>
      <c r="F12" s="443"/>
      <c r="G12" s="444" t="s">
        <v>19</v>
      </c>
      <c r="H12" s="444"/>
      <c r="I12" s="444"/>
      <c r="J12" s="445"/>
      <c r="K12" s="445"/>
      <c r="L12" s="445"/>
      <c r="M12" s="445"/>
      <c r="N12" s="446"/>
      <c r="O12" s="21"/>
      <c r="P12" s="22"/>
      <c r="Q12" s="23"/>
    </row>
    <row r="13" spans="1:17" ht="16.5" thickBot="1">
      <c r="A13" s="100" t="s">
        <v>10</v>
      </c>
      <c r="B13" s="133" t="s">
        <v>0</v>
      </c>
      <c r="C13" s="100" t="s">
        <v>59</v>
      </c>
      <c r="D13" s="99" t="s">
        <v>58</v>
      </c>
      <c r="E13" s="167" t="s">
        <v>11</v>
      </c>
      <c r="F13" s="101" t="s">
        <v>12</v>
      </c>
      <c r="G13" s="102" t="s">
        <v>13</v>
      </c>
      <c r="H13" s="27" t="s">
        <v>35</v>
      </c>
      <c r="I13" s="102"/>
      <c r="J13" s="99" t="s">
        <v>14</v>
      </c>
      <c r="K13" s="103" t="s">
        <v>35</v>
      </c>
      <c r="L13" s="103"/>
      <c r="M13" s="164" t="s">
        <v>11</v>
      </c>
      <c r="N13" s="101" t="s">
        <v>12</v>
      </c>
      <c r="O13" s="104" t="s">
        <v>15</v>
      </c>
      <c r="P13" s="105" t="s">
        <v>9</v>
      </c>
      <c r="Q13" s="106" t="s">
        <v>36</v>
      </c>
    </row>
    <row r="14" spans="1:19" ht="15.75">
      <c r="A14" s="107" t="s">
        <v>1</v>
      </c>
      <c r="B14" s="134" t="s">
        <v>20</v>
      </c>
      <c r="C14" s="118">
        <v>20.58</v>
      </c>
      <c r="D14" s="153">
        <v>19.04</v>
      </c>
      <c r="E14" s="173">
        <f>MAX(C14,D14)</f>
        <v>20.58</v>
      </c>
      <c r="F14" s="42">
        <f>RANK(E14,E14:E22,1)</f>
        <v>3</v>
      </c>
      <c r="G14" s="112">
        <v>0.0007620370370370371</v>
      </c>
      <c r="H14" s="109">
        <v>0.00011574074074074073</v>
      </c>
      <c r="I14" s="108">
        <f>SUM(G14:H14)</f>
        <v>0.0008777777777777778</v>
      </c>
      <c r="J14" s="112"/>
      <c r="K14" s="109"/>
      <c r="L14" s="112">
        <f>IF(J14="","",J14+K14)</f>
      </c>
      <c r="M14" s="165">
        <f aca="true" t="shared" si="7" ref="M14:M22">MIN(L14,I14)</f>
        <v>0.0008777777777777778</v>
      </c>
      <c r="N14" s="42">
        <f>RANK(M14,M14:M22,1)</f>
        <v>4</v>
      </c>
      <c r="O14" s="84">
        <f aca="true" t="shared" si="8" ref="O14:O22">SUM(N14,F14)</f>
        <v>7</v>
      </c>
      <c r="P14" s="121">
        <v>2</v>
      </c>
      <c r="Q14" s="114">
        <f aca="true" t="shared" si="9" ref="Q14:Q22">SUM(R14:S14)</f>
        <v>10</v>
      </c>
      <c r="R14" s="14">
        <f aca="true" t="shared" si="10" ref="R14:R22">IF(P14=1,10,IF(P14=2,9,IF(P14=3,8,IF(P14=4,7,IF(P14=5,6,IF(P14=6,5,IF(P14=7,4,0)))))))</f>
        <v>9</v>
      </c>
      <c r="S14" s="14">
        <f aca="true" t="shared" si="11" ref="S14:S22">IF(P14=8,4,IF(P14=9,3,IF(P14=10,2,IF(P14=11,1,IF(P14=12,1,1)))))</f>
        <v>1</v>
      </c>
    </row>
    <row r="15" spans="1:19" ht="15.75">
      <c r="A15" s="15" t="s">
        <v>2</v>
      </c>
      <c r="B15" s="130" t="s">
        <v>21</v>
      </c>
      <c r="C15" s="158">
        <v>21.83</v>
      </c>
      <c r="D15" s="159">
        <v>20.99</v>
      </c>
      <c r="E15" s="175">
        <f aca="true" t="shared" si="12" ref="E15:E21">MAX(C15,D15)</f>
        <v>21.83</v>
      </c>
      <c r="F15" s="16">
        <f>RANK(E15,E14:E22,1)</f>
        <v>4</v>
      </c>
      <c r="G15" s="63">
        <v>0.0008153935185185184</v>
      </c>
      <c r="H15" s="68">
        <v>0.00011574074074074073</v>
      </c>
      <c r="I15" s="64">
        <f aca="true" t="shared" si="13" ref="I15:I22">SUM(G15:H15)</f>
        <v>0.000931134259259259</v>
      </c>
      <c r="J15" s="64">
        <v>0.0009045138888888888</v>
      </c>
      <c r="K15" s="68"/>
      <c r="L15" s="63">
        <f aca="true" t="shared" si="14" ref="L15:L22">IF(J15="","",J15+K15)</f>
        <v>0.0009045138888888888</v>
      </c>
      <c r="M15" s="162">
        <f t="shared" si="7"/>
        <v>0.0009045138888888888</v>
      </c>
      <c r="N15" s="16">
        <f>RANK(M15,M14:M22,1)</f>
        <v>5</v>
      </c>
      <c r="O15" s="18">
        <f t="shared" si="8"/>
        <v>9</v>
      </c>
      <c r="P15" s="122">
        <f>RANK(O15,O14:O22,1)</f>
        <v>4</v>
      </c>
      <c r="Q15" s="115">
        <f>SUM(R15:S15)</f>
        <v>8</v>
      </c>
      <c r="R15" s="14">
        <f t="shared" si="10"/>
        <v>7</v>
      </c>
      <c r="S15" s="14">
        <f t="shared" si="11"/>
        <v>1</v>
      </c>
    </row>
    <row r="16" spans="1:19" ht="15.75">
      <c r="A16" s="85" t="s">
        <v>3</v>
      </c>
      <c r="B16" s="135" t="s">
        <v>24</v>
      </c>
      <c r="C16" s="154">
        <v>22.49</v>
      </c>
      <c r="D16" s="155">
        <v>22.28</v>
      </c>
      <c r="E16" s="174">
        <f t="shared" si="12"/>
        <v>22.49</v>
      </c>
      <c r="F16" s="38">
        <f>RANK(E16,E14:E22,1)</f>
        <v>5</v>
      </c>
      <c r="G16" s="87">
        <v>0.0008449074074074075</v>
      </c>
      <c r="H16" s="90">
        <v>0.00011574074074074073</v>
      </c>
      <c r="I16" s="88">
        <f t="shared" si="13"/>
        <v>0.0009606481481481482</v>
      </c>
      <c r="J16" s="88"/>
      <c r="K16" s="90"/>
      <c r="L16" s="87">
        <f t="shared" si="14"/>
      </c>
      <c r="M16" s="161">
        <f t="shared" si="7"/>
        <v>0.0009606481481481482</v>
      </c>
      <c r="N16" s="38">
        <f>RANK(M16,M14:M22,1)</f>
        <v>7</v>
      </c>
      <c r="O16" s="89">
        <f t="shared" si="8"/>
        <v>12</v>
      </c>
      <c r="P16" s="123">
        <f>RANK(O16,O14:O22,1)</f>
        <v>8</v>
      </c>
      <c r="Q16" s="116">
        <f>SUM(R16:S16)</f>
        <v>4</v>
      </c>
      <c r="R16" s="14">
        <f t="shared" si="10"/>
        <v>0</v>
      </c>
      <c r="S16" s="14">
        <f t="shared" si="11"/>
        <v>4</v>
      </c>
    </row>
    <row r="17" spans="1:19" ht="15.75">
      <c r="A17" s="15" t="s">
        <v>4</v>
      </c>
      <c r="B17" s="130" t="s">
        <v>41</v>
      </c>
      <c r="C17" s="158">
        <v>20.22</v>
      </c>
      <c r="D17" s="159">
        <v>19.93</v>
      </c>
      <c r="E17" s="175">
        <f t="shared" si="12"/>
        <v>20.22</v>
      </c>
      <c r="F17" s="16">
        <f>RANK(E17,E14:E22,1)</f>
        <v>2</v>
      </c>
      <c r="G17" s="63">
        <v>0.0008416666666666667</v>
      </c>
      <c r="H17" s="68">
        <v>0.00023148148148148146</v>
      </c>
      <c r="I17" s="64">
        <f t="shared" si="13"/>
        <v>0.0010731481481481482</v>
      </c>
      <c r="J17" s="64">
        <v>0.001054050925925926</v>
      </c>
      <c r="K17" s="68">
        <v>0.00011574074074074073</v>
      </c>
      <c r="L17" s="63">
        <f t="shared" si="14"/>
        <v>0.0011697916666666666</v>
      </c>
      <c r="M17" s="162">
        <f t="shared" si="7"/>
        <v>0.0010731481481481482</v>
      </c>
      <c r="N17" s="16">
        <f>RANK(M17,M14:M22,1)</f>
        <v>8</v>
      </c>
      <c r="O17" s="18">
        <f t="shared" si="8"/>
        <v>10</v>
      </c>
      <c r="P17" s="122">
        <f>RANK(O17,O14:O22,1)</f>
        <v>6</v>
      </c>
      <c r="Q17" s="115">
        <f>SUM(R17:S17)</f>
        <v>6</v>
      </c>
      <c r="R17" s="14">
        <f t="shared" si="10"/>
        <v>5</v>
      </c>
      <c r="S17" s="14">
        <f t="shared" si="11"/>
        <v>1</v>
      </c>
    </row>
    <row r="18" spans="1:19" ht="15.75">
      <c r="A18" s="85" t="s">
        <v>5</v>
      </c>
      <c r="B18" s="135" t="s">
        <v>22</v>
      </c>
      <c r="C18" s="154">
        <v>23.15</v>
      </c>
      <c r="D18" s="155">
        <v>24.15</v>
      </c>
      <c r="E18" s="174">
        <f t="shared" si="12"/>
        <v>24.15</v>
      </c>
      <c r="F18" s="38">
        <f>RANK(E18,E14:E22,1)</f>
        <v>6</v>
      </c>
      <c r="G18" s="87">
        <v>0.0007498842592592593</v>
      </c>
      <c r="H18" s="90">
        <v>0.00011574074074074073</v>
      </c>
      <c r="I18" s="88">
        <f t="shared" si="13"/>
        <v>0.000865625</v>
      </c>
      <c r="J18" s="88"/>
      <c r="K18" s="90"/>
      <c r="L18" s="87">
        <f t="shared" si="14"/>
      </c>
      <c r="M18" s="161">
        <f t="shared" si="7"/>
        <v>0.000865625</v>
      </c>
      <c r="N18" s="38">
        <f>RANK(M18,M14:M22,1)</f>
        <v>3</v>
      </c>
      <c r="O18" s="89">
        <f t="shared" si="8"/>
        <v>9</v>
      </c>
      <c r="P18" s="123">
        <v>5</v>
      </c>
      <c r="Q18" s="116">
        <f t="shared" si="9"/>
        <v>7</v>
      </c>
      <c r="R18" s="14">
        <f t="shared" si="10"/>
        <v>6</v>
      </c>
      <c r="S18" s="14">
        <f t="shared" si="11"/>
        <v>1</v>
      </c>
    </row>
    <row r="19" spans="1:19" ht="15.75">
      <c r="A19" s="15" t="s">
        <v>6</v>
      </c>
      <c r="B19" s="130" t="s">
        <v>55</v>
      </c>
      <c r="C19" s="158">
        <v>24.65</v>
      </c>
      <c r="D19" s="159">
        <v>23.81</v>
      </c>
      <c r="E19" s="175">
        <f t="shared" si="12"/>
        <v>24.65</v>
      </c>
      <c r="F19" s="16">
        <f>RANK(E19,E14:E22,1)</f>
        <v>7</v>
      </c>
      <c r="G19" s="63">
        <v>0.0008313657407407407</v>
      </c>
      <c r="H19" s="68"/>
      <c r="I19" s="64">
        <f t="shared" si="13"/>
        <v>0.0008313657407407407</v>
      </c>
      <c r="J19" s="64"/>
      <c r="K19" s="68"/>
      <c r="L19" s="63">
        <f t="shared" si="14"/>
      </c>
      <c r="M19" s="162">
        <f t="shared" si="7"/>
        <v>0.0008313657407407407</v>
      </c>
      <c r="N19" s="16">
        <f>RANK(M19,M14:M22,1)</f>
        <v>1</v>
      </c>
      <c r="O19" s="18">
        <f t="shared" si="8"/>
        <v>8</v>
      </c>
      <c r="P19" s="122">
        <f>RANK(O19,O14:O22,1)</f>
        <v>3</v>
      </c>
      <c r="Q19" s="115">
        <f t="shared" si="9"/>
        <v>9</v>
      </c>
      <c r="R19" s="14">
        <f t="shared" si="10"/>
        <v>8</v>
      </c>
      <c r="S19" s="14">
        <f t="shared" si="11"/>
        <v>1</v>
      </c>
    </row>
    <row r="20" spans="1:19" ht="15.75">
      <c r="A20" s="85" t="s">
        <v>7</v>
      </c>
      <c r="B20" s="135" t="s">
        <v>44</v>
      </c>
      <c r="C20" s="154">
        <v>26.3</v>
      </c>
      <c r="D20" s="155">
        <v>25.22</v>
      </c>
      <c r="E20" s="174">
        <f t="shared" si="12"/>
        <v>26.3</v>
      </c>
      <c r="F20" s="38">
        <f>RANK(E20,E14:E22,1)</f>
        <v>8</v>
      </c>
      <c r="G20" s="87">
        <v>0.000905324074074074</v>
      </c>
      <c r="H20" s="90">
        <v>0.00023148148148148146</v>
      </c>
      <c r="I20" s="88">
        <f t="shared" si="13"/>
        <v>0.0011368055555555554</v>
      </c>
      <c r="J20" s="88"/>
      <c r="K20" s="90"/>
      <c r="L20" s="87">
        <f t="shared" si="14"/>
      </c>
      <c r="M20" s="161">
        <f t="shared" si="7"/>
        <v>0.0011368055555555554</v>
      </c>
      <c r="N20" s="38">
        <f>RANK(M20,M14:M22,1)</f>
        <v>9</v>
      </c>
      <c r="O20" s="89">
        <f t="shared" si="8"/>
        <v>17</v>
      </c>
      <c r="P20" s="123">
        <f>RANK(O20,O14:O22,1)</f>
        <v>9</v>
      </c>
      <c r="Q20" s="116">
        <f>SUM(R20:S20)</f>
        <v>3</v>
      </c>
      <c r="R20" s="14">
        <f t="shared" si="10"/>
        <v>0</v>
      </c>
      <c r="S20" s="14">
        <f t="shared" si="11"/>
        <v>3</v>
      </c>
    </row>
    <row r="21" spans="1:19" ht="15.75">
      <c r="A21" s="15" t="s">
        <v>8</v>
      </c>
      <c r="B21" s="130" t="s">
        <v>48</v>
      </c>
      <c r="C21" s="158">
        <v>18.14</v>
      </c>
      <c r="D21" s="159">
        <v>19.58</v>
      </c>
      <c r="E21" s="175">
        <f t="shared" si="12"/>
        <v>19.58</v>
      </c>
      <c r="F21" s="16">
        <f>RANK(E21,E14:E22,1)</f>
        <v>1</v>
      </c>
      <c r="G21" s="63">
        <v>0.0008194444444444444</v>
      </c>
      <c r="H21" s="68">
        <v>0.00011574074074074073</v>
      </c>
      <c r="I21" s="64">
        <f t="shared" si="13"/>
        <v>0.0009351851851851851</v>
      </c>
      <c r="J21" s="64"/>
      <c r="K21" s="68"/>
      <c r="L21" s="63">
        <f t="shared" si="14"/>
      </c>
      <c r="M21" s="162">
        <f t="shared" si="7"/>
        <v>0.0009351851851851851</v>
      </c>
      <c r="N21" s="16">
        <f>RANK(M21,M14:M22,1)</f>
        <v>6</v>
      </c>
      <c r="O21" s="18">
        <f t="shared" si="8"/>
        <v>7</v>
      </c>
      <c r="P21" s="122">
        <f>RANK(O21,O14:O22,1)</f>
        <v>1</v>
      </c>
      <c r="Q21" s="115">
        <f t="shared" si="9"/>
        <v>11</v>
      </c>
      <c r="R21" s="14">
        <f t="shared" si="10"/>
        <v>10</v>
      </c>
      <c r="S21" s="14">
        <f t="shared" si="11"/>
        <v>1</v>
      </c>
    </row>
    <row r="22" spans="1:19" ht="16.5" thickBot="1">
      <c r="A22" s="91" t="s">
        <v>39</v>
      </c>
      <c r="B22" s="136" t="s">
        <v>47</v>
      </c>
      <c r="C22" s="156" t="s">
        <v>42</v>
      </c>
      <c r="D22" s="157" t="s">
        <v>42</v>
      </c>
      <c r="E22" s="168" t="s">
        <v>42</v>
      </c>
      <c r="F22" s="39">
        <v>9</v>
      </c>
      <c r="G22" s="113">
        <v>0.0008478009259259259</v>
      </c>
      <c r="H22" s="111"/>
      <c r="I22" s="110">
        <f t="shared" si="13"/>
        <v>0.0008478009259259259</v>
      </c>
      <c r="J22" s="110"/>
      <c r="K22" s="111"/>
      <c r="L22" s="113">
        <f t="shared" si="14"/>
      </c>
      <c r="M22" s="166">
        <f t="shared" si="7"/>
        <v>0.0008478009259259259</v>
      </c>
      <c r="N22" s="39">
        <f>RANK(M22,M14:M22,1)</f>
        <v>2</v>
      </c>
      <c r="O22" s="120">
        <f t="shared" si="8"/>
        <v>11</v>
      </c>
      <c r="P22" s="124">
        <f>RANK(O22,O14:O22,1)</f>
        <v>7</v>
      </c>
      <c r="Q22" s="117">
        <f t="shared" si="9"/>
        <v>5</v>
      </c>
      <c r="R22" s="14">
        <f t="shared" si="10"/>
        <v>4</v>
      </c>
      <c r="S22" s="14">
        <f t="shared" si="11"/>
        <v>1</v>
      </c>
    </row>
    <row r="23" spans="1:16" ht="15.75">
      <c r="A23" s="137"/>
      <c r="B23" s="93"/>
      <c r="C23" s="93"/>
      <c r="D23" s="93"/>
      <c r="E23" s="94"/>
      <c r="F23" s="95"/>
      <c r="G23" s="96"/>
      <c r="H23" s="96"/>
      <c r="I23" s="97"/>
      <c r="J23" s="96"/>
      <c r="K23" s="95"/>
      <c r="L23" s="95"/>
      <c r="M23" s="98"/>
      <c r="N23" s="95"/>
      <c r="O23" s="14">
        <f>IF(M23=1,10,IF(M23=2,9,IF(M23=3,8,IF(M23=4,7,IF(M23=5,6,IF(M23=6,5,IF(M23=7,4,0)))))))</f>
        <v>0</v>
      </c>
      <c r="P23" s="14">
        <f>IF(M23=8,4,IF(M23=9,3,IF(M23=10,2,IF(M23=11,1,IF(M23=12,1,1)))))</f>
        <v>1</v>
      </c>
    </row>
  </sheetData>
  <sheetProtection/>
  <mergeCells count="7">
    <mergeCell ref="A1:Q1"/>
    <mergeCell ref="A3:B3"/>
    <mergeCell ref="A12:B12"/>
    <mergeCell ref="G3:N3"/>
    <mergeCell ref="G12:N12"/>
    <mergeCell ref="C3:F3"/>
    <mergeCell ref="C12:F12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  <ignoredErrors>
    <ignoredError sqref="F14:F21 R10:S10 Q6:S6 Q7:S7 Q8:S8 Q9:S9 Q14:S14 Q15:S15 Q16:S16 Q17:S17 Q18:S18 Q19:S19 Q20:S20 Q21:S21 Q22:S22" evalError="1"/>
    <ignoredError sqref="O21 O20 O19 O18 O17 O16 O15 O14 O8 O7 O6 O5 O10 O9 O22" evalError="1" formula="1"/>
    <ignoredError sqref="O23 O11:O13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Q23"/>
  <sheetViews>
    <sheetView showGridLines="0" zoomScalePageLayoutView="0" workbookViewId="0" topLeftCell="A1">
      <selection activeCell="A23" sqref="A23"/>
    </sheetView>
  </sheetViews>
  <sheetFormatPr defaultColWidth="9.140625" defaultRowHeight="15"/>
  <cols>
    <col min="1" max="1" width="7.00390625" style="43" customWidth="1"/>
    <col min="2" max="2" width="16.8515625" style="43" customWidth="1"/>
    <col min="3" max="3" width="13.7109375" style="43" customWidth="1"/>
    <col min="4" max="6" width="10.7109375" style="43" customWidth="1"/>
    <col min="7" max="7" width="10.7109375" style="43" hidden="1" customWidth="1"/>
    <col min="8" max="9" width="10.7109375" style="43" customWidth="1"/>
    <col min="10" max="10" width="10.7109375" style="43" hidden="1" customWidth="1"/>
    <col min="11" max="11" width="13.7109375" style="43" customWidth="1"/>
    <col min="12" max="12" width="10.57421875" style="43" customWidth="1"/>
    <col min="13" max="13" width="17.00390625" style="43" customWidth="1"/>
    <col min="14" max="15" width="13.7109375" style="43" customWidth="1"/>
    <col min="16" max="16384" width="9.140625" style="43" customWidth="1"/>
  </cols>
  <sheetData>
    <row r="1" spans="1:15" ht="23.25" thickBot="1">
      <c r="A1" s="436" t="s">
        <v>46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8"/>
    </row>
    <row r="2" ht="16.5" thickBot="1">
      <c r="A2" s="54"/>
    </row>
    <row r="3" spans="1:15" ht="15.75">
      <c r="A3" s="439" t="s">
        <v>16</v>
      </c>
      <c r="B3" s="440"/>
      <c r="C3" s="455" t="s">
        <v>40</v>
      </c>
      <c r="D3" s="446"/>
      <c r="E3" s="444" t="s">
        <v>19</v>
      </c>
      <c r="F3" s="444"/>
      <c r="G3" s="444"/>
      <c r="H3" s="445"/>
      <c r="I3" s="445"/>
      <c r="J3" s="445"/>
      <c r="K3" s="445"/>
      <c r="L3" s="446"/>
      <c r="M3" s="21"/>
      <c r="N3" s="22"/>
      <c r="O3" s="23"/>
    </row>
    <row r="4" spans="1:15" ht="16.5" thickBot="1">
      <c r="A4" s="24" t="s">
        <v>10</v>
      </c>
      <c r="B4" s="128" t="s">
        <v>0</v>
      </c>
      <c r="C4" s="24" t="s">
        <v>11</v>
      </c>
      <c r="D4" s="25" t="s">
        <v>12</v>
      </c>
      <c r="E4" s="26" t="s">
        <v>13</v>
      </c>
      <c r="F4" s="27" t="s">
        <v>35</v>
      </c>
      <c r="G4" s="26"/>
      <c r="H4" s="27" t="s">
        <v>14</v>
      </c>
      <c r="I4" s="27" t="s">
        <v>35</v>
      </c>
      <c r="J4" s="27"/>
      <c r="K4" s="27" t="s">
        <v>11</v>
      </c>
      <c r="L4" s="25" t="s">
        <v>12</v>
      </c>
      <c r="M4" s="28" t="s">
        <v>15</v>
      </c>
      <c r="N4" s="29" t="s">
        <v>9</v>
      </c>
      <c r="O4" s="28" t="s">
        <v>36</v>
      </c>
    </row>
    <row r="5" spans="1:17" ht="15.75">
      <c r="A5" s="10" t="s">
        <v>1</v>
      </c>
      <c r="B5" s="129" t="s">
        <v>23</v>
      </c>
      <c r="C5" s="55">
        <v>34.365</v>
      </c>
      <c r="D5" s="56">
        <f>RANK(C5,C5:C10,1)</f>
        <v>2</v>
      </c>
      <c r="E5" s="57">
        <v>0.0014545138888888889</v>
      </c>
      <c r="F5" s="78"/>
      <c r="G5" s="77">
        <f aca="true" t="shared" si="0" ref="G5:G10">SUM(E5:F5)</f>
        <v>0.0014545138888888889</v>
      </c>
      <c r="H5" s="58"/>
      <c r="I5" s="78"/>
      <c r="J5" s="77">
        <f aca="true" t="shared" si="1" ref="J5:J10">IF(H5="","",H5+I5)</f>
      </c>
      <c r="K5" s="58">
        <f aca="true" t="shared" si="2" ref="K5:K10">MIN(J5,G5)</f>
        <v>0.0014545138888888889</v>
      </c>
      <c r="L5" s="56">
        <f>RANK(K5,K5:K10,1)</f>
        <v>6</v>
      </c>
      <c r="M5" s="59">
        <f aca="true" t="shared" si="3" ref="M5:M10">SUM(L5,D5)</f>
        <v>8</v>
      </c>
      <c r="N5" s="60">
        <f>RANK(M5,M5:M10,1)</f>
        <v>5</v>
      </c>
      <c r="O5" s="61">
        <f aca="true" t="shared" si="4" ref="O5:O10">SUM(P5:Q5)</f>
        <v>7</v>
      </c>
      <c r="P5" s="14">
        <f aca="true" t="shared" si="5" ref="P5:P10">IF(N5=1,10,IF(N5=2,9,IF(N5=3,8,IF(N5=4,7,IF(N5=5,6,IF(N5=6,5,IF(N5=7,4,0)))))))</f>
        <v>6</v>
      </c>
      <c r="Q5" s="14">
        <f aca="true" t="shared" si="6" ref="Q5:Q10">IF(N5=8,4,IF(N5=9,3,IF(N5=10,2,IF(N5=11,1,IF(N5=12,1,1)))))</f>
        <v>1</v>
      </c>
    </row>
    <row r="6" spans="1:17" ht="15.75">
      <c r="A6" s="15" t="s">
        <v>2</v>
      </c>
      <c r="B6" s="130" t="s">
        <v>43</v>
      </c>
      <c r="C6" s="62">
        <v>33.341</v>
      </c>
      <c r="D6" s="74">
        <f>RANK(C6,C5:C10,1)</f>
        <v>1</v>
      </c>
      <c r="E6" s="63">
        <v>0.0014055555555555555</v>
      </c>
      <c r="F6" s="68"/>
      <c r="G6" s="64">
        <f t="shared" si="0"/>
        <v>0.0014055555555555555</v>
      </c>
      <c r="H6" s="64"/>
      <c r="I6" s="68"/>
      <c r="J6" s="64">
        <f t="shared" si="1"/>
      </c>
      <c r="K6" s="65">
        <f t="shared" si="2"/>
        <v>0.0014055555555555555</v>
      </c>
      <c r="L6" s="74">
        <f>RANK(K6,K5:K10,1)</f>
        <v>5</v>
      </c>
      <c r="M6" s="17">
        <f t="shared" si="3"/>
        <v>6</v>
      </c>
      <c r="N6" s="75">
        <f>RANK(M6,M5:M10,1)</f>
        <v>2</v>
      </c>
      <c r="O6" s="17">
        <f t="shared" si="4"/>
        <v>10</v>
      </c>
      <c r="P6" s="14">
        <f t="shared" si="5"/>
        <v>9</v>
      </c>
      <c r="Q6" s="14">
        <f t="shared" si="6"/>
        <v>1</v>
      </c>
    </row>
    <row r="7" spans="1:17" ht="15.75">
      <c r="A7" s="9" t="s">
        <v>3</v>
      </c>
      <c r="B7" s="129" t="s">
        <v>37</v>
      </c>
      <c r="C7" s="71">
        <v>45.383</v>
      </c>
      <c r="D7" s="56">
        <f>RANK(C7,C5:C10,1)</f>
        <v>4</v>
      </c>
      <c r="E7" s="72">
        <v>0.0010307870370370369</v>
      </c>
      <c r="F7" s="78"/>
      <c r="G7" s="77">
        <f t="shared" si="0"/>
        <v>0.0010307870370370369</v>
      </c>
      <c r="H7" s="73"/>
      <c r="I7" s="78"/>
      <c r="J7" s="77">
        <f t="shared" si="1"/>
      </c>
      <c r="K7" s="58">
        <f t="shared" si="2"/>
        <v>0.0010307870370370369</v>
      </c>
      <c r="L7" s="56">
        <f>RANK(K7,K5:K10,1)</f>
        <v>1</v>
      </c>
      <c r="M7" s="59">
        <f t="shared" si="3"/>
        <v>5</v>
      </c>
      <c r="N7" s="60">
        <f>RANK(M7,M5:M10,1)</f>
        <v>1</v>
      </c>
      <c r="O7" s="79">
        <f t="shared" si="4"/>
        <v>11</v>
      </c>
      <c r="P7" s="14">
        <f t="shared" si="5"/>
        <v>10</v>
      </c>
      <c r="Q7" s="14">
        <f t="shared" si="6"/>
        <v>1</v>
      </c>
    </row>
    <row r="8" spans="1:17" ht="15.75">
      <c r="A8" s="15" t="s">
        <v>4</v>
      </c>
      <c r="B8" s="130" t="s">
        <v>44</v>
      </c>
      <c r="C8" s="62" t="s">
        <v>42</v>
      </c>
      <c r="D8" s="74">
        <v>5</v>
      </c>
      <c r="E8" s="63">
        <v>0.0010879629629629629</v>
      </c>
      <c r="F8" s="68"/>
      <c r="G8" s="64">
        <f t="shared" si="0"/>
        <v>0.0010879629629629629</v>
      </c>
      <c r="H8" s="64"/>
      <c r="I8" s="68"/>
      <c r="J8" s="64">
        <f t="shared" si="1"/>
      </c>
      <c r="K8" s="65">
        <f t="shared" si="2"/>
        <v>0.0010879629629629629</v>
      </c>
      <c r="L8" s="74">
        <f>RANK(K8,K5:K10,1)</f>
        <v>2</v>
      </c>
      <c r="M8" s="17">
        <f t="shared" si="3"/>
        <v>7</v>
      </c>
      <c r="N8" s="75">
        <v>4</v>
      </c>
      <c r="O8" s="18">
        <f t="shared" si="4"/>
        <v>8</v>
      </c>
      <c r="P8" s="14">
        <f t="shared" si="5"/>
        <v>7</v>
      </c>
      <c r="Q8" s="14">
        <f t="shared" si="6"/>
        <v>1</v>
      </c>
    </row>
    <row r="9" spans="1:17" ht="15.75">
      <c r="A9" s="69" t="s">
        <v>5</v>
      </c>
      <c r="B9" s="131" t="s">
        <v>45</v>
      </c>
      <c r="C9" s="67">
        <v>44.156</v>
      </c>
      <c r="D9" s="56">
        <f>RANK(C9,C5:C10,1)</f>
        <v>3</v>
      </c>
      <c r="E9" s="76">
        <v>0.0010515046296296297</v>
      </c>
      <c r="F9" s="78">
        <v>0.00023148148148148146</v>
      </c>
      <c r="G9" s="77">
        <f t="shared" si="0"/>
        <v>0.001282986111111111</v>
      </c>
      <c r="H9" s="77">
        <v>0.0012962962962962963</v>
      </c>
      <c r="I9" s="78">
        <v>0.00011574074074074073</v>
      </c>
      <c r="J9" s="77">
        <f t="shared" si="1"/>
        <v>0.001412037037037037</v>
      </c>
      <c r="K9" s="58">
        <f t="shared" si="2"/>
        <v>0.001282986111111111</v>
      </c>
      <c r="L9" s="56">
        <f>RANK(K9,K5:K10,1)</f>
        <v>4</v>
      </c>
      <c r="M9" s="59">
        <f t="shared" si="3"/>
        <v>7</v>
      </c>
      <c r="N9" s="60">
        <f>RANK(M9,M5:M10,1)</f>
        <v>3</v>
      </c>
      <c r="O9" s="79">
        <f t="shared" si="4"/>
        <v>9</v>
      </c>
      <c r="P9" s="14">
        <f t="shared" si="5"/>
        <v>8</v>
      </c>
      <c r="Q9" s="14">
        <f t="shared" si="6"/>
        <v>1</v>
      </c>
    </row>
    <row r="10" spans="1:17" ht="16.5" thickBot="1">
      <c r="A10" s="19" t="s">
        <v>6</v>
      </c>
      <c r="B10" s="132" t="s">
        <v>22</v>
      </c>
      <c r="C10" s="80" t="s">
        <v>42</v>
      </c>
      <c r="D10" s="20">
        <v>5</v>
      </c>
      <c r="E10" s="81">
        <v>0.0010648148148148147</v>
      </c>
      <c r="F10" s="83">
        <v>0.00011574074074074073</v>
      </c>
      <c r="G10" s="82">
        <f t="shared" si="0"/>
        <v>0.0011805555555555554</v>
      </c>
      <c r="H10" s="82"/>
      <c r="I10" s="83"/>
      <c r="J10" s="82">
        <f t="shared" si="1"/>
      </c>
      <c r="K10" s="82">
        <f t="shared" si="2"/>
        <v>0.0011805555555555554</v>
      </c>
      <c r="L10" s="20">
        <f>RANK(K10,K5:K10,1)</f>
        <v>3</v>
      </c>
      <c r="M10" s="40">
        <f t="shared" si="3"/>
        <v>8</v>
      </c>
      <c r="N10" s="70">
        <v>6</v>
      </c>
      <c r="O10" s="40">
        <f t="shared" si="4"/>
        <v>6</v>
      </c>
      <c r="P10" s="14">
        <f t="shared" si="5"/>
        <v>5</v>
      </c>
      <c r="Q10" s="14">
        <f t="shared" si="6"/>
        <v>1</v>
      </c>
    </row>
    <row r="11" spans="14:15" ht="16.5" thickBot="1">
      <c r="N11" s="66"/>
      <c r="O11" s="66"/>
    </row>
    <row r="12" spans="1:15" ht="15.75">
      <c r="A12" s="439" t="s">
        <v>17</v>
      </c>
      <c r="B12" s="440"/>
      <c r="C12" s="455" t="s">
        <v>40</v>
      </c>
      <c r="D12" s="446"/>
      <c r="E12" s="444" t="s">
        <v>19</v>
      </c>
      <c r="F12" s="444"/>
      <c r="G12" s="444"/>
      <c r="H12" s="445"/>
      <c r="I12" s="445"/>
      <c r="J12" s="445"/>
      <c r="K12" s="445"/>
      <c r="L12" s="446"/>
      <c r="M12" s="21"/>
      <c r="N12" s="22"/>
      <c r="O12" s="23"/>
    </row>
    <row r="13" spans="1:15" ht="16.5" thickBot="1">
      <c r="A13" s="100" t="s">
        <v>10</v>
      </c>
      <c r="B13" s="133" t="s">
        <v>0</v>
      </c>
      <c r="C13" s="100" t="s">
        <v>11</v>
      </c>
      <c r="D13" s="101" t="s">
        <v>12</v>
      </c>
      <c r="E13" s="102" t="s">
        <v>13</v>
      </c>
      <c r="F13" s="27" t="s">
        <v>35</v>
      </c>
      <c r="G13" s="102"/>
      <c r="H13" s="99" t="s">
        <v>14</v>
      </c>
      <c r="I13" s="103" t="s">
        <v>35</v>
      </c>
      <c r="J13" s="103"/>
      <c r="K13" s="99" t="s">
        <v>11</v>
      </c>
      <c r="L13" s="101" t="s">
        <v>12</v>
      </c>
      <c r="M13" s="104" t="s">
        <v>15</v>
      </c>
      <c r="N13" s="105" t="s">
        <v>9</v>
      </c>
      <c r="O13" s="106" t="s">
        <v>36</v>
      </c>
    </row>
    <row r="14" spans="1:17" ht="15.75">
      <c r="A14" s="107" t="s">
        <v>1</v>
      </c>
      <c r="B14" s="134" t="s">
        <v>21</v>
      </c>
      <c r="C14" s="118">
        <v>26.825</v>
      </c>
      <c r="D14" s="42">
        <f>RANK(C14,C14:C22,1)</f>
        <v>3</v>
      </c>
      <c r="E14" s="112">
        <v>0.0009081018518518519</v>
      </c>
      <c r="F14" s="109"/>
      <c r="G14" s="108">
        <f aca="true" t="shared" si="7" ref="G14:G22">SUM(E14:F14)</f>
        <v>0.0009081018518518519</v>
      </c>
      <c r="H14" s="112">
        <v>0.0008402777777777778</v>
      </c>
      <c r="I14" s="109">
        <v>0.00011574074074074073</v>
      </c>
      <c r="J14" s="112">
        <f aca="true" t="shared" si="8" ref="J14:J22">IF(H14="","",H14+I14)</f>
        <v>0.0009560185185185185</v>
      </c>
      <c r="K14" s="125">
        <f aca="true" t="shared" si="9" ref="K14:K22">MIN(J14,G14)</f>
        <v>0.0009081018518518519</v>
      </c>
      <c r="L14" s="42">
        <f>RANK(K14,K14:K22,1)</f>
        <v>4</v>
      </c>
      <c r="M14" s="84">
        <f aca="true" t="shared" si="10" ref="M14:M22">SUM(L14,D14)</f>
        <v>7</v>
      </c>
      <c r="N14" s="121">
        <f>RANK(M14,M14:M22,1)</f>
        <v>2</v>
      </c>
      <c r="O14" s="114">
        <f aca="true" t="shared" si="11" ref="O14:O22">SUM(P14:Q14)</f>
        <v>10</v>
      </c>
      <c r="P14" s="14">
        <f aca="true" t="shared" si="12" ref="P14:P23">IF(N14=1,10,IF(N14=2,9,IF(N14=3,8,IF(N14=4,7,IF(N14=5,6,IF(N14=6,5,IF(N14=7,4,0)))))))</f>
        <v>9</v>
      </c>
      <c r="Q14" s="14">
        <f aca="true" t="shared" si="13" ref="Q14:Q23">IF(N14=8,4,IF(N14=9,3,IF(N14=10,2,IF(N14=11,1,IF(N14=12,1,1)))))</f>
        <v>1</v>
      </c>
    </row>
    <row r="15" spans="1:17" ht="15.75">
      <c r="A15" s="15" t="s">
        <v>2</v>
      </c>
      <c r="B15" s="130" t="s">
        <v>22</v>
      </c>
      <c r="C15" s="62">
        <v>29.706</v>
      </c>
      <c r="D15" s="16">
        <f>RANK(C15,C14:C22,1)</f>
        <v>4</v>
      </c>
      <c r="E15" s="63">
        <v>0.0007378472222222222</v>
      </c>
      <c r="F15" s="68">
        <v>0.00011574074074074073</v>
      </c>
      <c r="G15" s="64">
        <f t="shared" si="7"/>
        <v>0.0008535879629629629</v>
      </c>
      <c r="H15" s="64"/>
      <c r="I15" s="68"/>
      <c r="J15" s="63">
        <f t="shared" si="8"/>
      </c>
      <c r="K15" s="65">
        <f t="shared" si="9"/>
        <v>0.0008535879629629629</v>
      </c>
      <c r="L15" s="16">
        <f>RANK(K15,K14:K22,1)</f>
        <v>3</v>
      </c>
      <c r="M15" s="18">
        <f t="shared" si="10"/>
        <v>7</v>
      </c>
      <c r="N15" s="122">
        <v>3</v>
      </c>
      <c r="O15" s="115">
        <f t="shared" si="11"/>
        <v>9</v>
      </c>
      <c r="P15" s="14">
        <f t="shared" si="12"/>
        <v>8</v>
      </c>
      <c r="Q15" s="14">
        <f t="shared" si="13"/>
        <v>1</v>
      </c>
    </row>
    <row r="16" spans="1:17" ht="15.75">
      <c r="A16" s="85" t="s">
        <v>3</v>
      </c>
      <c r="B16" s="135" t="s">
        <v>24</v>
      </c>
      <c r="C16" s="86">
        <v>29.729</v>
      </c>
      <c r="D16" s="38">
        <f>RANK(C16,C14:C22,1)</f>
        <v>5</v>
      </c>
      <c r="E16" s="87">
        <v>0.0007902777777777778</v>
      </c>
      <c r="F16" s="90"/>
      <c r="G16" s="88">
        <f t="shared" si="7"/>
        <v>0.0007902777777777778</v>
      </c>
      <c r="H16" s="88"/>
      <c r="I16" s="90"/>
      <c r="J16" s="87">
        <f t="shared" si="8"/>
      </c>
      <c r="K16" s="58">
        <f t="shared" si="9"/>
        <v>0.0007902777777777778</v>
      </c>
      <c r="L16" s="38">
        <f>RANK(K16,K14:K22,1)</f>
        <v>1</v>
      </c>
      <c r="M16" s="89">
        <f t="shared" si="10"/>
        <v>6</v>
      </c>
      <c r="N16" s="123">
        <f>RANK(M16,M14:M22,1)</f>
        <v>1</v>
      </c>
      <c r="O16" s="116">
        <f t="shared" si="11"/>
        <v>11</v>
      </c>
      <c r="P16" s="14">
        <f t="shared" si="12"/>
        <v>10</v>
      </c>
      <c r="Q16" s="14">
        <f t="shared" si="13"/>
        <v>1</v>
      </c>
    </row>
    <row r="17" spans="1:17" ht="15.75">
      <c r="A17" s="15" t="s">
        <v>4</v>
      </c>
      <c r="B17" s="130" t="s">
        <v>41</v>
      </c>
      <c r="C17" s="62">
        <v>43.098</v>
      </c>
      <c r="D17" s="16">
        <f>RANK(C17,C14:C22,1)</f>
        <v>8</v>
      </c>
      <c r="E17" s="63">
        <v>0.0008093750000000001</v>
      </c>
      <c r="F17" s="68">
        <v>0.00023148148148148146</v>
      </c>
      <c r="G17" s="64">
        <f t="shared" si="7"/>
        <v>0.0010408564814814816</v>
      </c>
      <c r="H17" s="64">
        <v>0.0009283564814814815</v>
      </c>
      <c r="I17" s="68">
        <v>0.00011574074074074073</v>
      </c>
      <c r="J17" s="63">
        <f t="shared" si="8"/>
        <v>0.0010440972222222223</v>
      </c>
      <c r="K17" s="65">
        <f t="shared" si="9"/>
        <v>0.0010408564814814816</v>
      </c>
      <c r="L17" s="16">
        <f>RANK(K17,K14:K22,1)</f>
        <v>5</v>
      </c>
      <c r="M17" s="18">
        <f t="shared" si="10"/>
        <v>13</v>
      </c>
      <c r="N17" s="122">
        <v>8</v>
      </c>
      <c r="O17" s="115">
        <f t="shared" si="11"/>
        <v>4</v>
      </c>
      <c r="P17" s="14">
        <f t="shared" si="12"/>
        <v>0</v>
      </c>
      <c r="Q17" s="14">
        <f t="shared" si="13"/>
        <v>4</v>
      </c>
    </row>
    <row r="18" spans="1:17" ht="15.75">
      <c r="A18" s="85" t="s">
        <v>5</v>
      </c>
      <c r="B18" s="135" t="s">
        <v>23</v>
      </c>
      <c r="C18" s="86">
        <v>32.902</v>
      </c>
      <c r="D18" s="38">
        <f>RANK(C18,C14:C22,1)</f>
        <v>7</v>
      </c>
      <c r="E18" s="87">
        <v>0.0009270833333333333</v>
      </c>
      <c r="F18" s="90">
        <v>0.00011574074074074073</v>
      </c>
      <c r="G18" s="88">
        <f t="shared" si="7"/>
        <v>0.001042824074074074</v>
      </c>
      <c r="H18" s="88"/>
      <c r="I18" s="90"/>
      <c r="J18" s="87">
        <f t="shared" si="8"/>
      </c>
      <c r="K18" s="58">
        <f t="shared" si="9"/>
        <v>0.001042824074074074</v>
      </c>
      <c r="L18" s="38">
        <f>RANK(K18,K14:K22,1)</f>
        <v>6</v>
      </c>
      <c r="M18" s="89">
        <f t="shared" si="10"/>
        <v>13</v>
      </c>
      <c r="N18" s="123">
        <f>RANK(M18,M14:M22,1)</f>
        <v>7</v>
      </c>
      <c r="O18" s="116">
        <f t="shared" si="11"/>
        <v>5</v>
      </c>
      <c r="P18" s="14">
        <f t="shared" si="12"/>
        <v>4</v>
      </c>
      <c r="Q18" s="14">
        <f t="shared" si="13"/>
        <v>1</v>
      </c>
    </row>
    <row r="19" spans="1:17" ht="15.75">
      <c r="A19" s="15" t="s">
        <v>6</v>
      </c>
      <c r="B19" s="130" t="s">
        <v>20</v>
      </c>
      <c r="C19" s="62">
        <v>30.313</v>
      </c>
      <c r="D19" s="16">
        <f>RANK(C19,C14:C22,1)</f>
        <v>6</v>
      </c>
      <c r="E19" s="63">
        <v>0.0007958333333333333</v>
      </c>
      <c r="F19" s="68"/>
      <c r="G19" s="64">
        <f t="shared" si="7"/>
        <v>0.0007958333333333333</v>
      </c>
      <c r="H19" s="64"/>
      <c r="I19" s="68"/>
      <c r="J19" s="63">
        <f t="shared" si="8"/>
      </c>
      <c r="K19" s="65">
        <f t="shared" si="9"/>
        <v>0.0007958333333333333</v>
      </c>
      <c r="L19" s="16">
        <f>RANK(K19,K14:K22,1)</f>
        <v>2</v>
      </c>
      <c r="M19" s="18">
        <f t="shared" si="10"/>
        <v>8</v>
      </c>
      <c r="N19" s="122">
        <f>RANK(M19,M14:M22,1)</f>
        <v>4</v>
      </c>
      <c r="O19" s="115">
        <f t="shared" si="11"/>
        <v>8</v>
      </c>
      <c r="P19" s="14">
        <f t="shared" si="12"/>
        <v>7</v>
      </c>
      <c r="Q19" s="14">
        <f t="shared" si="13"/>
        <v>1</v>
      </c>
    </row>
    <row r="20" spans="1:17" ht="15.75">
      <c r="A20" s="85" t="s">
        <v>7</v>
      </c>
      <c r="B20" s="135" t="s">
        <v>47</v>
      </c>
      <c r="C20" s="86">
        <v>24.385</v>
      </c>
      <c r="D20" s="38">
        <f>RANK(C20,C14:C22,1)</f>
        <v>2</v>
      </c>
      <c r="E20" s="87">
        <v>0.0007960648148148147</v>
      </c>
      <c r="F20" s="90">
        <v>0.00034722222222222224</v>
      </c>
      <c r="G20" s="88">
        <f t="shared" si="7"/>
        <v>0.0011432870370370368</v>
      </c>
      <c r="H20" s="88"/>
      <c r="I20" s="90"/>
      <c r="J20" s="87">
        <f t="shared" si="8"/>
      </c>
      <c r="K20" s="58">
        <f t="shared" si="9"/>
        <v>0.0011432870370370368</v>
      </c>
      <c r="L20" s="38">
        <f>RANK(K20,K14:K22,1)</f>
        <v>7</v>
      </c>
      <c r="M20" s="89">
        <f t="shared" si="10"/>
        <v>9</v>
      </c>
      <c r="N20" s="123">
        <v>6</v>
      </c>
      <c r="O20" s="116">
        <f t="shared" si="11"/>
        <v>6</v>
      </c>
      <c r="P20" s="14">
        <f t="shared" si="12"/>
        <v>5</v>
      </c>
      <c r="Q20" s="14">
        <f t="shared" si="13"/>
        <v>1</v>
      </c>
    </row>
    <row r="21" spans="1:17" ht="15.75">
      <c r="A21" s="15" t="s">
        <v>8</v>
      </c>
      <c r="B21" s="130" t="s">
        <v>44</v>
      </c>
      <c r="C21" s="62">
        <v>70.255</v>
      </c>
      <c r="D21" s="16">
        <f>RANK(C21,C14:C22,1)</f>
        <v>9</v>
      </c>
      <c r="E21" s="63">
        <v>0.0008694444444444444</v>
      </c>
      <c r="F21" s="68">
        <v>0.0005787037037037038</v>
      </c>
      <c r="G21" s="64">
        <f t="shared" si="7"/>
        <v>0.001448148148148148</v>
      </c>
      <c r="H21" s="64"/>
      <c r="I21" s="68"/>
      <c r="J21" s="63">
        <f t="shared" si="8"/>
      </c>
      <c r="K21" s="65">
        <f t="shared" si="9"/>
        <v>0.001448148148148148</v>
      </c>
      <c r="L21" s="16">
        <f>RANK(K21,K14:K22,1)</f>
        <v>9</v>
      </c>
      <c r="M21" s="18">
        <f t="shared" si="10"/>
        <v>18</v>
      </c>
      <c r="N21" s="122">
        <f>RANK(M21,M14:M22,1)</f>
        <v>9</v>
      </c>
      <c r="O21" s="115">
        <f t="shared" si="11"/>
        <v>3</v>
      </c>
      <c r="P21" s="14">
        <f t="shared" si="12"/>
        <v>0</v>
      </c>
      <c r="Q21" s="14">
        <f t="shared" si="13"/>
        <v>3</v>
      </c>
    </row>
    <row r="22" spans="1:17" ht="16.5" thickBot="1">
      <c r="A22" s="91" t="s">
        <v>39</v>
      </c>
      <c r="B22" s="136" t="s">
        <v>48</v>
      </c>
      <c r="C22" s="119">
        <v>21.443</v>
      </c>
      <c r="D22" s="39">
        <f>RANK(C22,C14:C22,1)</f>
        <v>1</v>
      </c>
      <c r="E22" s="113">
        <v>0.0008402777777777778</v>
      </c>
      <c r="F22" s="111">
        <v>0.0004629629629629629</v>
      </c>
      <c r="G22" s="110">
        <f t="shared" si="7"/>
        <v>0.0013032407407407407</v>
      </c>
      <c r="H22" s="110"/>
      <c r="I22" s="111"/>
      <c r="J22" s="113">
        <f t="shared" si="8"/>
      </c>
      <c r="K22" s="126">
        <f t="shared" si="9"/>
        <v>0.0013032407407407407</v>
      </c>
      <c r="L22" s="39">
        <f>RANK(K22,K14:K22,1)</f>
        <v>8</v>
      </c>
      <c r="M22" s="120">
        <f t="shared" si="10"/>
        <v>9</v>
      </c>
      <c r="N22" s="124">
        <f>RANK(M22,M14:M22,1)</f>
        <v>5</v>
      </c>
      <c r="O22" s="117">
        <f t="shared" si="11"/>
        <v>7</v>
      </c>
      <c r="P22" s="14">
        <f t="shared" si="12"/>
        <v>6</v>
      </c>
      <c r="Q22" s="14">
        <f t="shared" si="13"/>
        <v>1</v>
      </c>
    </row>
    <row r="23" spans="1:17" ht="15.75">
      <c r="A23" s="137"/>
      <c r="B23" s="93"/>
      <c r="C23" s="94"/>
      <c r="D23" s="95"/>
      <c r="E23" s="96"/>
      <c r="F23" s="96"/>
      <c r="G23" s="96"/>
      <c r="H23" s="96"/>
      <c r="I23" s="97"/>
      <c r="J23" s="97"/>
      <c r="K23" s="96"/>
      <c r="L23" s="95"/>
      <c r="M23" s="95"/>
      <c r="N23" s="98"/>
      <c r="O23" s="95"/>
      <c r="P23" s="14">
        <f t="shared" si="12"/>
        <v>0</v>
      </c>
      <c r="Q23" s="14">
        <f t="shared" si="13"/>
        <v>1</v>
      </c>
    </row>
  </sheetData>
  <sheetProtection/>
  <mergeCells count="7">
    <mergeCell ref="A1:O1"/>
    <mergeCell ref="A3:B3"/>
    <mergeCell ref="C3:D3"/>
    <mergeCell ref="E3:L3"/>
    <mergeCell ref="A12:B12"/>
    <mergeCell ref="C12:D12"/>
    <mergeCell ref="E12:L12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88" r:id="rId1"/>
  <headerFooter>
    <oddFooter>&amp;CHlučinská liga mládeže - 2. ročník 2013 / 2014</oddFooter>
  </headerFooter>
  <colBreaks count="1" manualBreakCount="1">
    <brk id="15" max="65535" man="1"/>
  </colBreaks>
  <ignoredErrors>
    <ignoredError sqref="M5:M2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D11" sqref="D11"/>
    </sheetView>
  </sheetViews>
  <sheetFormatPr defaultColWidth="9.140625" defaultRowHeight="15"/>
  <cols>
    <col min="1" max="2" width="9.140625" style="51" customWidth="1"/>
  </cols>
  <sheetData>
    <row r="1" spans="1:2" ht="15">
      <c r="A1" s="409">
        <v>1</v>
      </c>
      <c r="B1" s="409">
        <v>11</v>
      </c>
    </row>
    <row r="2" spans="1:2" ht="15">
      <c r="A2" s="409">
        <v>2</v>
      </c>
      <c r="B2" s="409">
        <v>10</v>
      </c>
    </row>
    <row r="3" spans="1:2" ht="15">
      <c r="A3" s="409">
        <v>3</v>
      </c>
      <c r="B3" s="409">
        <v>9</v>
      </c>
    </row>
    <row r="4" spans="1:2" ht="15">
      <c r="A4" s="409">
        <v>4</v>
      </c>
      <c r="B4" s="409">
        <v>8</v>
      </c>
    </row>
    <row r="5" spans="1:2" ht="15">
      <c r="A5" s="409">
        <v>5</v>
      </c>
      <c r="B5" s="409">
        <v>7</v>
      </c>
    </row>
    <row r="6" spans="1:2" ht="15">
      <c r="A6" s="409">
        <v>6</v>
      </c>
      <c r="B6" s="409">
        <v>6</v>
      </c>
    </row>
    <row r="7" spans="1:2" ht="15">
      <c r="A7" s="409">
        <v>7</v>
      </c>
      <c r="B7" s="409">
        <v>5</v>
      </c>
    </row>
    <row r="8" spans="1:2" ht="15">
      <c r="A8" s="409">
        <v>8</v>
      </c>
      <c r="B8" s="409">
        <v>4</v>
      </c>
    </row>
    <row r="9" spans="1:2" ht="15">
      <c r="A9" s="409">
        <v>9</v>
      </c>
      <c r="B9" s="409">
        <v>3</v>
      </c>
    </row>
    <row r="10" spans="1:2" ht="15">
      <c r="A10" s="409">
        <v>10</v>
      </c>
      <c r="B10" s="409">
        <v>2</v>
      </c>
    </row>
    <row r="11" spans="1:2" ht="15">
      <c r="A11" s="409">
        <v>11</v>
      </c>
      <c r="B11" s="409">
        <v>1</v>
      </c>
    </row>
    <row r="12" spans="1:2" ht="15">
      <c r="A12" s="409">
        <v>12</v>
      </c>
      <c r="B12" s="409">
        <v>1</v>
      </c>
    </row>
    <row r="13" spans="1:2" ht="15">
      <c r="A13" s="409">
        <v>13</v>
      </c>
      <c r="B13" s="409">
        <v>1</v>
      </c>
    </row>
    <row r="14" spans="1:2" ht="15">
      <c r="A14" s="409">
        <v>14</v>
      </c>
      <c r="B14" s="409">
        <v>1</v>
      </c>
    </row>
    <row r="15" spans="1:2" ht="15">
      <c r="A15" s="409">
        <v>15</v>
      </c>
      <c r="B15" s="409">
        <v>1</v>
      </c>
    </row>
    <row r="16" spans="1:2" ht="15">
      <c r="A16" s="409">
        <v>16</v>
      </c>
      <c r="B16" s="409">
        <v>1</v>
      </c>
    </row>
    <row r="17" spans="1:2" ht="15">
      <c r="A17" s="409">
        <v>17</v>
      </c>
      <c r="B17" s="409">
        <v>1</v>
      </c>
    </row>
    <row r="18" spans="1:2" ht="15">
      <c r="A18" s="409">
        <v>18</v>
      </c>
      <c r="B18" s="409">
        <v>1</v>
      </c>
    </row>
    <row r="19" spans="1:2" ht="15">
      <c r="A19" s="409">
        <v>19</v>
      </c>
      <c r="B19" s="409">
        <v>1</v>
      </c>
    </row>
    <row r="20" spans="1:2" ht="15">
      <c r="A20" s="409">
        <v>20</v>
      </c>
      <c r="B20" s="409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7"/>
  <sheetViews>
    <sheetView showGridLines="0" zoomScalePageLayoutView="0" workbookViewId="0" topLeftCell="A1">
      <selection activeCell="A17" sqref="A17"/>
    </sheetView>
  </sheetViews>
  <sheetFormatPr defaultColWidth="9.140625" defaultRowHeight="15"/>
  <cols>
    <col min="1" max="1" width="5.7109375" style="0" customWidth="1"/>
    <col min="2" max="2" width="15.7109375" style="0" customWidth="1"/>
    <col min="3" max="4" width="12.7109375" style="0" customWidth="1"/>
    <col min="5" max="5" width="14.28125" style="0" customWidth="1"/>
    <col min="6" max="10" width="12.7109375" style="0" customWidth="1"/>
    <col min="11" max="11" width="12.7109375" style="43" customWidth="1"/>
    <col min="12" max="12" width="12.7109375" style="0" customWidth="1"/>
    <col min="13" max="13" width="12.7109375" style="51" customWidth="1"/>
    <col min="14" max="15" width="12.7109375" style="0" customWidth="1"/>
  </cols>
  <sheetData>
    <row r="1" spans="1:13" ht="42.75" customHeight="1" thickBot="1">
      <c r="A1" s="435" t="s">
        <v>49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</row>
    <row r="2" spans="1:14" s="291" customFormat="1" ht="16.5" customHeight="1" thickBot="1">
      <c r="A2" s="429" t="s">
        <v>84</v>
      </c>
      <c r="B2" s="430"/>
      <c r="C2" s="431"/>
      <c r="D2" s="306">
        <v>1</v>
      </c>
      <c r="E2" s="341">
        <v>2</v>
      </c>
      <c r="F2" s="303">
        <v>3</v>
      </c>
      <c r="G2" s="341">
        <v>4</v>
      </c>
      <c r="H2" s="305">
        <v>5</v>
      </c>
      <c r="I2" s="342">
        <v>6</v>
      </c>
      <c r="J2" s="306">
        <v>7</v>
      </c>
      <c r="K2" s="341">
        <v>8</v>
      </c>
      <c r="L2" s="303">
        <v>9</v>
      </c>
      <c r="M2" s="341">
        <v>10</v>
      </c>
      <c r="N2" s="304">
        <v>11</v>
      </c>
    </row>
    <row r="3" spans="1:14" s="291" customFormat="1" ht="16.5" customHeight="1">
      <c r="A3" s="345" t="s">
        <v>18</v>
      </c>
      <c r="B3" s="343" t="s">
        <v>0</v>
      </c>
      <c r="C3" s="301" t="s">
        <v>83</v>
      </c>
      <c r="D3" s="298" t="s">
        <v>22</v>
      </c>
      <c r="E3" s="299" t="s">
        <v>20</v>
      </c>
      <c r="F3" s="299" t="s">
        <v>23</v>
      </c>
      <c r="G3" s="299" t="s">
        <v>41</v>
      </c>
      <c r="H3" s="339" t="s">
        <v>21</v>
      </c>
      <c r="I3" s="300" t="s">
        <v>24</v>
      </c>
      <c r="J3" s="302" t="s">
        <v>78</v>
      </c>
      <c r="K3" s="299" t="s">
        <v>23</v>
      </c>
      <c r="L3" s="299" t="s">
        <v>43</v>
      </c>
      <c r="M3" s="299" t="s">
        <v>70</v>
      </c>
      <c r="N3" s="300" t="s">
        <v>81</v>
      </c>
    </row>
    <row r="4" spans="1:14" s="291" customFormat="1" ht="16.5" customHeight="1" thickBot="1">
      <c r="A4" s="346"/>
      <c r="B4" s="344"/>
      <c r="C4" s="293" t="s">
        <v>82</v>
      </c>
      <c r="D4" s="294" t="s">
        <v>72</v>
      </c>
      <c r="E4" s="295" t="s">
        <v>73</v>
      </c>
      <c r="F4" s="295" t="s">
        <v>74</v>
      </c>
      <c r="G4" s="295" t="s">
        <v>75</v>
      </c>
      <c r="H4" s="297" t="s">
        <v>76</v>
      </c>
      <c r="I4" s="340">
        <v>41623</v>
      </c>
      <c r="J4" s="294" t="s">
        <v>77</v>
      </c>
      <c r="K4" s="295" t="s">
        <v>79</v>
      </c>
      <c r="L4" s="295" t="s">
        <v>109</v>
      </c>
      <c r="M4" s="297" t="s">
        <v>80</v>
      </c>
      <c r="N4" s="296" t="s">
        <v>99</v>
      </c>
    </row>
    <row r="5" spans="1:14" ht="16.5" customHeight="1">
      <c r="A5" s="221" t="s">
        <v>1</v>
      </c>
      <c r="B5" s="366" t="s">
        <v>24</v>
      </c>
      <c r="C5" s="308">
        <f>SUM(D5:N5)</f>
        <v>90</v>
      </c>
      <c r="D5" s="309">
        <v>11</v>
      </c>
      <c r="E5" s="310">
        <v>4</v>
      </c>
      <c r="F5" s="311">
        <v>11</v>
      </c>
      <c r="G5" s="310">
        <v>11</v>
      </c>
      <c r="H5" s="1">
        <v>9</v>
      </c>
      <c r="I5" s="351">
        <v>11</v>
      </c>
      <c r="J5" s="348">
        <v>5</v>
      </c>
      <c r="K5" s="52">
        <v>10</v>
      </c>
      <c r="L5" s="432" t="s">
        <v>111</v>
      </c>
      <c r="M5" s="31">
        <f>IF('10. kolo - Hať'!$Q$12="","",VLOOKUP(B5,'10. kolo - Hať'!$B$12:$Q$19,16,FALSE))</f>
        <v>10</v>
      </c>
      <c r="N5" s="424">
        <f>IF('11. kolo - Bobrovníky'!$Q$15="","",VLOOKUP(B5,'11. kolo - Bobrovníky'!$B$15:$Q$22,16,FALSE))</f>
        <v>8</v>
      </c>
    </row>
    <row r="6" spans="1:14" ht="16.5" customHeight="1">
      <c r="A6" s="53" t="s">
        <v>2</v>
      </c>
      <c r="B6" s="41" t="s">
        <v>21</v>
      </c>
      <c r="C6" s="308">
        <f>SUM(D6:N6)</f>
        <v>81</v>
      </c>
      <c r="D6" s="35">
        <v>10</v>
      </c>
      <c r="E6" s="44">
        <v>8</v>
      </c>
      <c r="F6" s="1">
        <v>8</v>
      </c>
      <c r="G6" s="44">
        <v>5</v>
      </c>
      <c r="H6" s="1">
        <v>11</v>
      </c>
      <c r="I6" s="352">
        <v>10</v>
      </c>
      <c r="J6" s="349">
        <v>6</v>
      </c>
      <c r="K6" s="50">
        <v>7</v>
      </c>
      <c r="L6" s="433"/>
      <c r="M6" s="310">
        <f>IF('10. kolo - Hať'!$Q$12="","",VLOOKUP(B6,'10. kolo - Hať'!$B$12:$Q$19,16,FALSE))</f>
        <v>7</v>
      </c>
      <c r="N6" s="337">
        <f>IF('11. kolo - Bobrovníky'!$Q$15="","",VLOOKUP(B6,'11. kolo - Bobrovníky'!$B$15:$Q$22,16,FALSE))</f>
        <v>9</v>
      </c>
    </row>
    <row r="7" spans="1:14" ht="16.5" customHeight="1">
      <c r="A7" s="53" t="s">
        <v>3</v>
      </c>
      <c r="B7" s="135" t="s">
        <v>20</v>
      </c>
      <c r="C7" s="308">
        <f>SUM(D7:N7)</f>
        <v>77</v>
      </c>
      <c r="D7" s="35">
        <v>8</v>
      </c>
      <c r="E7" s="44">
        <v>10</v>
      </c>
      <c r="F7" s="1">
        <v>9</v>
      </c>
      <c r="G7" s="44">
        <v>4</v>
      </c>
      <c r="H7" s="1">
        <v>7</v>
      </c>
      <c r="I7" s="352">
        <v>6</v>
      </c>
      <c r="J7" s="349">
        <v>10</v>
      </c>
      <c r="K7" s="50">
        <v>4</v>
      </c>
      <c r="L7" s="433"/>
      <c r="M7" s="310">
        <f>IF('10. kolo - Hať'!$Q$12="","",VLOOKUP(B7,'10. kolo - Hať'!$B$12:$Q$19,16,FALSE))</f>
        <v>9</v>
      </c>
      <c r="N7" s="337">
        <f>IF('11. kolo - Bobrovníky'!$Q$15="","",VLOOKUP(B7,'11. kolo - Bobrovníky'!$B$15:$Q$22,16,FALSE))</f>
        <v>10</v>
      </c>
    </row>
    <row r="8" spans="1:14" ht="16.5" customHeight="1">
      <c r="A8" s="53" t="s">
        <v>4</v>
      </c>
      <c r="B8" s="41" t="s">
        <v>41</v>
      </c>
      <c r="C8" s="308">
        <f>SUM(D8:N8)</f>
        <v>72</v>
      </c>
      <c r="D8" s="35">
        <v>4</v>
      </c>
      <c r="E8" s="44">
        <v>6</v>
      </c>
      <c r="F8" s="1">
        <v>3</v>
      </c>
      <c r="G8" s="44">
        <v>8</v>
      </c>
      <c r="H8" s="1">
        <v>5</v>
      </c>
      <c r="I8" s="352">
        <v>9</v>
      </c>
      <c r="J8" s="349">
        <v>11</v>
      </c>
      <c r="K8" s="52">
        <v>11</v>
      </c>
      <c r="L8" s="433"/>
      <c r="M8" s="310">
        <f>IF('10. kolo - Hať'!$Q$12="","",VLOOKUP(B8,'10. kolo - Hať'!$B$12:$Q$19,16,FALSE))</f>
        <v>4</v>
      </c>
      <c r="N8" s="337">
        <f>IF('11. kolo - Bobrovníky'!$Q$15="","",VLOOKUP(B8,'11. kolo - Bobrovníky'!$B$15:$Q$22,16,FALSE))</f>
        <v>11</v>
      </c>
    </row>
    <row r="9" spans="1:14" ht="16.5" customHeight="1">
      <c r="A9" s="53" t="s">
        <v>5</v>
      </c>
      <c r="B9" s="41" t="s">
        <v>48</v>
      </c>
      <c r="C9" s="308">
        <f>SUM(D9:N9)</f>
        <v>69</v>
      </c>
      <c r="D9" s="35">
        <v>7</v>
      </c>
      <c r="E9" s="44">
        <v>11</v>
      </c>
      <c r="F9" s="1">
        <v>6</v>
      </c>
      <c r="G9" s="44">
        <v>6</v>
      </c>
      <c r="H9" s="1">
        <v>1</v>
      </c>
      <c r="I9" s="352">
        <v>3</v>
      </c>
      <c r="J9" s="349">
        <v>8</v>
      </c>
      <c r="K9" s="50">
        <v>9</v>
      </c>
      <c r="L9" s="433"/>
      <c r="M9" s="310">
        <f>IF('10. kolo - Hať'!$Q$12="","",VLOOKUP(B9,'10. kolo - Hať'!$B$12:$Q$19,16,FALSE))</f>
        <v>11</v>
      </c>
      <c r="N9" s="337">
        <f>IF('11. kolo - Bobrovníky'!$Q$15="","",VLOOKUP(B9,'11. kolo - Bobrovníky'!$B$15:$Q$22,16,FALSE))</f>
        <v>7</v>
      </c>
    </row>
    <row r="10" spans="1:14" s="43" customFormat="1" ht="16.5" customHeight="1">
      <c r="A10" s="53" t="s">
        <v>6</v>
      </c>
      <c r="B10" s="41" t="s">
        <v>22</v>
      </c>
      <c r="C10" s="308">
        <f>SUM(D10:N10)</f>
        <v>63</v>
      </c>
      <c r="D10" s="35">
        <v>9</v>
      </c>
      <c r="E10" s="44">
        <v>7</v>
      </c>
      <c r="F10" s="1">
        <v>4</v>
      </c>
      <c r="G10" s="44">
        <v>9</v>
      </c>
      <c r="H10" s="1">
        <v>4</v>
      </c>
      <c r="I10" s="352">
        <v>8</v>
      </c>
      <c r="J10" s="349">
        <v>9</v>
      </c>
      <c r="K10" s="50">
        <v>8</v>
      </c>
      <c r="L10" s="433"/>
      <c r="M10" s="310">
        <f>IF('10. kolo - Hať'!$Q$12="","",VLOOKUP(B10,'10. kolo - Hať'!$B$12:$Q$19,16,FALSE))</f>
        <v>5</v>
      </c>
      <c r="N10" s="337">
        <v>0</v>
      </c>
    </row>
    <row r="11" spans="1:14" ht="16.5" customHeight="1">
      <c r="A11" s="144" t="s">
        <v>7</v>
      </c>
      <c r="B11" s="92" t="s">
        <v>44</v>
      </c>
      <c r="C11" s="308">
        <f>SUM(D11:N11)</f>
        <v>42</v>
      </c>
      <c r="D11" s="141">
        <v>3</v>
      </c>
      <c r="E11" s="47">
        <v>3</v>
      </c>
      <c r="F11" s="48">
        <v>0</v>
      </c>
      <c r="G11" s="44">
        <v>3</v>
      </c>
      <c r="H11" s="1">
        <v>8</v>
      </c>
      <c r="I11" s="351">
        <v>2</v>
      </c>
      <c r="J11" s="350">
        <v>7</v>
      </c>
      <c r="K11" s="146">
        <v>5</v>
      </c>
      <c r="L11" s="433"/>
      <c r="M11" s="310">
        <f>IF('10. kolo - Hať'!$Q$12="","",VLOOKUP(B11,'10. kolo - Hať'!$B$12:$Q$19,16,FALSE))</f>
        <v>6</v>
      </c>
      <c r="N11" s="337">
        <f>IF('11. kolo - Bobrovníky'!$Q$15="","",VLOOKUP(B11,'11. kolo - Bobrovníky'!$B$15:$Q$22,16,FALSE))</f>
        <v>5</v>
      </c>
    </row>
    <row r="12" spans="1:14" ht="16.5" customHeight="1">
      <c r="A12" s="144" t="s">
        <v>8</v>
      </c>
      <c r="B12" s="273" t="s">
        <v>55</v>
      </c>
      <c r="C12" s="308">
        <f>SUM(D12:N12)</f>
        <v>40</v>
      </c>
      <c r="D12" s="141">
        <v>0</v>
      </c>
      <c r="E12" s="47">
        <v>9</v>
      </c>
      <c r="F12" s="48">
        <v>7</v>
      </c>
      <c r="G12" s="44">
        <v>10</v>
      </c>
      <c r="H12" s="1">
        <v>10</v>
      </c>
      <c r="I12" s="351">
        <v>4</v>
      </c>
      <c r="J12" s="350">
        <v>0</v>
      </c>
      <c r="K12" s="146">
        <v>0</v>
      </c>
      <c r="L12" s="433"/>
      <c r="M12" s="310">
        <v>0</v>
      </c>
      <c r="N12" s="337">
        <v>0</v>
      </c>
    </row>
    <row r="13" spans="1:14" ht="16.5" customHeight="1">
      <c r="A13" s="144" t="s">
        <v>39</v>
      </c>
      <c r="B13" s="273" t="s">
        <v>70</v>
      </c>
      <c r="C13" s="308">
        <f>SUM(D13:N13)</f>
        <v>38</v>
      </c>
      <c r="D13" s="141">
        <v>0</v>
      </c>
      <c r="E13" s="47">
        <v>0</v>
      </c>
      <c r="F13" s="48">
        <v>1</v>
      </c>
      <c r="G13" s="44">
        <v>2</v>
      </c>
      <c r="H13" s="1">
        <v>6</v>
      </c>
      <c r="I13" s="351">
        <v>5</v>
      </c>
      <c r="J13" s="350">
        <v>4</v>
      </c>
      <c r="K13" s="146">
        <v>6</v>
      </c>
      <c r="L13" s="433"/>
      <c r="M13" s="310">
        <f>IF('10. kolo - Hať'!$Q$12="","",VLOOKUP(B13,'10. kolo - Hať'!$B$12:$Q$19,16,FALSE))</f>
        <v>8</v>
      </c>
      <c r="N13" s="337">
        <f>IF('11. kolo - Bobrovníky'!$Q$15="","",VLOOKUP(B13,'11. kolo - Bobrovníky'!$B$15:$Q$22,16,FALSE))</f>
        <v>6</v>
      </c>
    </row>
    <row r="14" spans="1:14" ht="16.5" customHeight="1">
      <c r="A14" s="144" t="s">
        <v>56</v>
      </c>
      <c r="B14" s="92" t="s">
        <v>47</v>
      </c>
      <c r="C14" s="308">
        <f>SUM(D14:N14)</f>
        <v>31</v>
      </c>
      <c r="D14" s="141">
        <v>6</v>
      </c>
      <c r="E14" s="47">
        <v>5</v>
      </c>
      <c r="F14" s="48">
        <v>10</v>
      </c>
      <c r="G14" s="47">
        <v>7</v>
      </c>
      <c r="H14" s="1">
        <v>3</v>
      </c>
      <c r="I14" s="351">
        <v>0</v>
      </c>
      <c r="J14" s="350">
        <v>0</v>
      </c>
      <c r="K14" s="146">
        <v>0</v>
      </c>
      <c r="L14" s="433"/>
      <c r="M14" s="310">
        <v>0</v>
      </c>
      <c r="N14" s="337">
        <v>0</v>
      </c>
    </row>
    <row r="15" spans="1:14" ht="16.5" customHeight="1">
      <c r="A15" s="144" t="s">
        <v>67</v>
      </c>
      <c r="B15" s="92" t="s">
        <v>23</v>
      </c>
      <c r="C15" s="308">
        <f>SUM(D15:N15)</f>
        <v>15</v>
      </c>
      <c r="D15" s="141">
        <v>5</v>
      </c>
      <c r="E15" s="47">
        <v>0</v>
      </c>
      <c r="F15" s="48">
        <v>1</v>
      </c>
      <c r="G15" s="44">
        <v>0</v>
      </c>
      <c r="H15" s="1">
        <v>2</v>
      </c>
      <c r="I15" s="351">
        <v>7</v>
      </c>
      <c r="J15" s="350">
        <v>0</v>
      </c>
      <c r="K15" s="146">
        <v>0</v>
      </c>
      <c r="L15" s="433"/>
      <c r="M15" s="310">
        <v>0</v>
      </c>
      <c r="N15" s="337">
        <v>0</v>
      </c>
    </row>
    <row r="16" spans="1:14" ht="16.5" customHeight="1" thickBot="1">
      <c r="A16" s="144"/>
      <c r="B16" s="273" t="s">
        <v>66</v>
      </c>
      <c r="C16" s="308"/>
      <c r="D16" s="141">
        <v>0</v>
      </c>
      <c r="E16" s="47">
        <v>0</v>
      </c>
      <c r="F16" s="48">
        <v>5</v>
      </c>
      <c r="G16" s="47">
        <v>0</v>
      </c>
      <c r="H16" s="48">
        <v>0</v>
      </c>
      <c r="I16" s="413">
        <v>0</v>
      </c>
      <c r="J16" s="69">
        <v>0</v>
      </c>
      <c r="K16" s="414">
        <v>0</v>
      </c>
      <c r="L16" s="434"/>
      <c r="M16" s="423">
        <v>0</v>
      </c>
      <c r="N16" s="338">
        <v>0</v>
      </c>
    </row>
    <row r="17" spans="1:14" ht="16.5" customHeight="1">
      <c r="A17" s="415"/>
      <c r="B17" s="416"/>
      <c r="C17" s="417"/>
      <c r="D17" s="417"/>
      <c r="E17" s="418"/>
      <c r="F17" s="418"/>
      <c r="G17" s="418"/>
      <c r="H17" s="419"/>
      <c r="I17" s="419"/>
      <c r="J17" s="419"/>
      <c r="K17" s="419"/>
      <c r="L17" s="419"/>
      <c r="M17" s="420"/>
      <c r="N17" s="419"/>
    </row>
  </sheetData>
  <sheetProtection/>
  <mergeCells count="3">
    <mergeCell ref="A1:M1"/>
    <mergeCell ref="A2:C2"/>
    <mergeCell ref="L5:L16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scale="78" r:id="rId1"/>
  <headerFooter>
    <oddFooter>&amp;CHlučinská liga mládeže - 2. ročník 2013 / 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showGridLines="0" tabSelected="1" zoomScale="96" zoomScaleNormal="96" zoomScaleSheetLayoutView="80" zoomScalePageLayoutView="0" workbookViewId="0" topLeftCell="A1">
      <selection activeCell="A23" sqref="A23"/>
    </sheetView>
  </sheetViews>
  <sheetFormatPr defaultColWidth="9.140625" defaultRowHeight="15"/>
  <cols>
    <col min="1" max="1" width="7.00390625" style="43" customWidth="1"/>
    <col min="2" max="2" width="16.8515625" style="43" customWidth="1"/>
    <col min="3" max="4" width="12.7109375" style="43" customWidth="1"/>
    <col min="5" max="5" width="13.7109375" style="43" customWidth="1"/>
    <col min="6" max="7" width="10.7109375" style="43" customWidth="1"/>
    <col min="8" max="8" width="10.421875" style="43" customWidth="1"/>
    <col min="9" max="9" width="7.7109375" style="43" hidden="1" customWidth="1"/>
    <col min="10" max="11" width="10.7109375" style="43" customWidth="1"/>
    <col min="12" max="12" width="4.7109375" style="43" hidden="1" customWidth="1"/>
    <col min="13" max="13" width="13.7109375" style="43" customWidth="1"/>
    <col min="14" max="14" width="10.7109375" style="43" customWidth="1"/>
    <col min="15" max="15" width="17.140625" style="43" customWidth="1"/>
    <col min="16" max="17" width="10.7109375" style="43" customWidth="1"/>
    <col min="18" max="19" width="9.140625" style="397" customWidth="1"/>
    <col min="20" max="20" width="9.140625" style="406" customWidth="1"/>
    <col min="21" max="16384" width="9.140625" style="43" customWidth="1"/>
  </cols>
  <sheetData>
    <row r="1" spans="1:17" ht="23.25" thickBot="1">
      <c r="A1" s="436" t="s">
        <v>112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8"/>
    </row>
    <row r="2" ht="16.5" thickBot="1">
      <c r="A2" s="54"/>
    </row>
    <row r="3" spans="1:17" ht="15.75">
      <c r="A3" s="439" t="s">
        <v>16</v>
      </c>
      <c r="B3" s="440"/>
      <c r="C3" s="441" t="s">
        <v>40</v>
      </c>
      <c r="D3" s="442"/>
      <c r="E3" s="442"/>
      <c r="F3" s="443"/>
      <c r="G3" s="444" t="s">
        <v>19</v>
      </c>
      <c r="H3" s="444"/>
      <c r="I3" s="444"/>
      <c r="J3" s="445"/>
      <c r="K3" s="445"/>
      <c r="L3" s="445"/>
      <c r="M3" s="445"/>
      <c r="N3" s="446"/>
      <c r="O3" s="21"/>
      <c r="P3" s="421"/>
      <c r="Q3" s="23"/>
    </row>
    <row r="4" spans="1:17" ht="16.5" thickBot="1">
      <c r="A4" s="24" t="s">
        <v>10</v>
      </c>
      <c r="B4" s="128" t="s">
        <v>0</v>
      </c>
      <c r="C4" s="24" t="s">
        <v>58</v>
      </c>
      <c r="D4" s="149" t="s">
        <v>59</v>
      </c>
      <c r="E4" s="169" t="s">
        <v>11</v>
      </c>
      <c r="F4" s="25" t="s">
        <v>12</v>
      </c>
      <c r="G4" s="26" t="s">
        <v>13</v>
      </c>
      <c r="H4" s="27" t="s">
        <v>35</v>
      </c>
      <c r="I4" s="26"/>
      <c r="J4" s="27" t="s">
        <v>14</v>
      </c>
      <c r="K4" s="27" t="s">
        <v>35</v>
      </c>
      <c r="L4" s="27"/>
      <c r="M4" s="160" t="s">
        <v>11</v>
      </c>
      <c r="N4" s="25" t="s">
        <v>12</v>
      </c>
      <c r="O4" s="28" t="s">
        <v>15</v>
      </c>
      <c r="P4" s="29" t="s">
        <v>9</v>
      </c>
      <c r="Q4" s="28" t="s">
        <v>36</v>
      </c>
    </row>
    <row r="5" spans="1:19" ht="15.75">
      <c r="A5" s="10" t="s">
        <v>1</v>
      </c>
      <c r="B5" s="134" t="s">
        <v>23</v>
      </c>
      <c r="C5" s="148">
        <v>23.56</v>
      </c>
      <c r="D5" s="148">
        <v>23.76</v>
      </c>
      <c r="E5" s="170">
        <f aca="true" t="shared" si="0" ref="E5:E11">IF(C5="","",MAX(C5,D5))</f>
        <v>23.76</v>
      </c>
      <c r="F5" s="56">
        <f>IF(C5="","",RANK(E5,$E$5:$E$9,1))</f>
        <v>2</v>
      </c>
      <c r="G5" s="57">
        <v>0.0008943287037037037</v>
      </c>
      <c r="H5" s="78"/>
      <c r="I5" s="178">
        <f>IF(G5="","",G5+H5)</f>
        <v>0.0008943287037037037</v>
      </c>
      <c r="J5" s="58">
        <v>0.0010351851851851852</v>
      </c>
      <c r="K5" s="78"/>
      <c r="L5" s="230">
        <f>IF(J5="","",J5+K5)</f>
        <v>0.0010351851851851852</v>
      </c>
      <c r="M5" s="222">
        <f>IF(I5="","",MIN(L5,I5))</f>
        <v>0.0008943287037037037</v>
      </c>
      <c r="N5" s="223">
        <f>IF(M5="","",RANK(M5,$M$5:$M$9,1))</f>
        <v>1</v>
      </c>
      <c r="O5" s="61">
        <f>IF(F5="","",SUM(N5,F5))</f>
        <v>3</v>
      </c>
      <c r="P5" s="326">
        <f>IF(O5="","",RANK(O5,$O$5:$O$11,1))</f>
        <v>1</v>
      </c>
      <c r="Q5" s="326">
        <f>IF(P5="","",VLOOKUP(P5,'Bodové hodnocení'!$A$1:$B$20,2,FALSE))</f>
        <v>11</v>
      </c>
      <c r="R5" s="14"/>
      <c r="S5" s="14"/>
    </row>
    <row r="6" spans="1:19" ht="15.75">
      <c r="A6" s="15" t="s">
        <v>2</v>
      </c>
      <c r="B6" s="130" t="s">
        <v>43</v>
      </c>
      <c r="C6" s="150">
        <v>20.42</v>
      </c>
      <c r="D6" s="150">
        <v>21.24</v>
      </c>
      <c r="E6" s="171">
        <f t="shared" si="0"/>
        <v>21.24</v>
      </c>
      <c r="F6" s="74">
        <f>IF(C6="","",RANK(E6,$E$5:$E$9,1))</f>
        <v>1</v>
      </c>
      <c r="G6" s="63">
        <v>0.0008615740740740741</v>
      </c>
      <c r="H6" s="68">
        <v>0.00023148148148148146</v>
      </c>
      <c r="I6" s="179">
        <f aca="true" t="shared" si="1" ref="I6:I11">IF(G6="","",G6+H6)</f>
        <v>0.0010930555555555554</v>
      </c>
      <c r="J6" s="64"/>
      <c r="K6" s="68"/>
      <c r="L6" s="179">
        <f>IF(J6="","",J6+K6)</f>
      </c>
      <c r="M6" s="179">
        <f>IF(I6="","",MIN(L6,I6))</f>
        <v>0.0010930555555555554</v>
      </c>
      <c r="N6" s="16">
        <f>IF(M6="","",RANK(M6,$M$5:$M$9,1))</f>
        <v>5</v>
      </c>
      <c r="O6" s="18">
        <f>IF(F6="","",SUM(N6,F6))</f>
        <v>6</v>
      </c>
      <c r="P6" s="122">
        <f>IF(O6="","",RANK(O6,$O$5:$O$11,1))</f>
        <v>2</v>
      </c>
      <c r="Q6" s="122">
        <f>IF(P6="","",VLOOKUP(P6,'Bodové hodnocení'!$A$1:$B$20,2,FALSE))</f>
        <v>10</v>
      </c>
      <c r="R6" s="14"/>
      <c r="S6" s="14"/>
    </row>
    <row r="7" spans="1:19" ht="15.75">
      <c r="A7" s="9" t="s">
        <v>3</v>
      </c>
      <c r="B7" s="135" t="s">
        <v>44</v>
      </c>
      <c r="C7" s="148">
        <v>29.5</v>
      </c>
      <c r="D7" s="148">
        <v>29.9</v>
      </c>
      <c r="E7" s="170">
        <f t="shared" si="0"/>
        <v>29.9</v>
      </c>
      <c r="F7" s="56">
        <f>IF(C7="","",RANK(E7,$E$5:$E$9,1))</f>
        <v>3</v>
      </c>
      <c r="G7" s="72">
        <v>0.000937037037037037</v>
      </c>
      <c r="H7" s="78">
        <v>0.00011574074074074073</v>
      </c>
      <c r="I7" s="180">
        <f t="shared" si="1"/>
        <v>0.0010527777777777777</v>
      </c>
      <c r="J7" s="73"/>
      <c r="K7" s="78"/>
      <c r="L7" s="180">
        <f>IF(J7="","",J7+K7)</f>
      </c>
      <c r="M7" s="224">
        <f>IF(I7="","",MIN(L7,I7))</f>
        <v>0.0010527777777777777</v>
      </c>
      <c r="N7" s="223">
        <f>IF(M7="","",RANK(M7,$M$5:$M$9,1))</f>
        <v>3</v>
      </c>
      <c r="O7" s="79">
        <f>IF(F7="","",SUM(N7,F7))</f>
        <v>6</v>
      </c>
      <c r="P7" s="327">
        <v>3</v>
      </c>
      <c r="Q7" s="327">
        <f>IF(P7="","",VLOOKUP(P7,'Bodové hodnocení'!$A$1:$B$20,2,FALSE))</f>
        <v>9</v>
      </c>
      <c r="R7" s="14"/>
      <c r="S7" s="14"/>
    </row>
    <row r="8" spans="1:19" ht="15.75">
      <c r="A8" s="15" t="s">
        <v>4</v>
      </c>
      <c r="B8" s="130" t="s">
        <v>37</v>
      </c>
      <c r="C8" s="150">
        <v>43.33</v>
      </c>
      <c r="D8" s="150">
        <v>45.33</v>
      </c>
      <c r="E8" s="171">
        <f t="shared" si="0"/>
        <v>45.33</v>
      </c>
      <c r="F8" s="74">
        <f>IF(C8="","",RANK(E8,$E$5:$E$9,1))</f>
        <v>5</v>
      </c>
      <c r="G8" s="63">
        <v>0.0010855324074074072</v>
      </c>
      <c r="H8" s="68"/>
      <c r="I8" s="179">
        <f t="shared" si="1"/>
        <v>0.0010855324074074072</v>
      </c>
      <c r="J8" s="64">
        <v>0.002893518518518519</v>
      </c>
      <c r="K8" s="68">
        <v>0.00023148148148148146</v>
      </c>
      <c r="L8" s="179">
        <f>IF(J8="","",J8+K8)</f>
        <v>0.003125</v>
      </c>
      <c r="M8" s="179">
        <f>IF(I8="","",MIN(L8,I8))</f>
        <v>0.0010855324074074072</v>
      </c>
      <c r="N8" s="16">
        <f>IF(M8="","",RANK(M8,$M$5:$M$9,1))</f>
        <v>4</v>
      </c>
      <c r="O8" s="18">
        <f>IF(F8="","",SUM(N8,F8))</f>
        <v>9</v>
      </c>
      <c r="P8" s="122">
        <f>IF(O8="","",RANK(O8,$O$5:$O$11,1))</f>
        <v>5</v>
      </c>
      <c r="Q8" s="122">
        <f>IF(P8="","",VLOOKUP(P8,'Bodové hodnocení'!$A$1:$B$20,2,FALSE))</f>
        <v>7</v>
      </c>
      <c r="R8" s="14"/>
      <c r="S8" s="14"/>
    </row>
    <row r="9" spans="1:19" ht="15.75">
      <c r="A9" s="69" t="s">
        <v>5</v>
      </c>
      <c r="B9" s="135" t="s">
        <v>45</v>
      </c>
      <c r="C9" s="148">
        <v>36.9</v>
      </c>
      <c r="D9" s="148">
        <v>32.3</v>
      </c>
      <c r="E9" s="170">
        <f t="shared" si="0"/>
        <v>36.9</v>
      </c>
      <c r="F9" s="56">
        <f>IF(C9="","",RANK(E9,$E$5:$E$9,1))</f>
        <v>4</v>
      </c>
      <c r="G9" s="76">
        <v>0.0009579861111111112</v>
      </c>
      <c r="H9" s="78">
        <v>0.00011574074074074073</v>
      </c>
      <c r="I9" s="180">
        <f t="shared" si="1"/>
        <v>0.001073726851851852</v>
      </c>
      <c r="J9" s="77">
        <v>0.0010401620370370371</v>
      </c>
      <c r="K9" s="78"/>
      <c r="L9" s="180">
        <f>IF(J9="","",J9+K9)</f>
        <v>0.0010401620370370371</v>
      </c>
      <c r="M9" s="224">
        <f>IF(I9="","",MIN(L9,I9))</f>
        <v>0.0010401620370370371</v>
      </c>
      <c r="N9" s="223">
        <f>IF(M9="","",RANK(M9,$M$5:$M$9,1))</f>
        <v>2</v>
      </c>
      <c r="O9" s="79">
        <f>IF(F9="","",SUM(N9,F9))</f>
        <v>6</v>
      </c>
      <c r="P9" s="327">
        <v>4</v>
      </c>
      <c r="Q9" s="327">
        <f>IF(P9="","",VLOOKUP(P9,'Bodové hodnocení'!$A$1:$B$20,2,FALSE))</f>
        <v>8</v>
      </c>
      <c r="R9" s="14"/>
      <c r="S9" s="14"/>
    </row>
    <row r="10" spans="1:19" ht="15.75">
      <c r="A10" s="15" t="s">
        <v>7</v>
      </c>
      <c r="B10" s="313" t="s">
        <v>113</v>
      </c>
      <c r="C10" s="150">
        <v>26.2</v>
      </c>
      <c r="D10" s="150">
        <v>54.54</v>
      </c>
      <c r="E10" s="171">
        <f t="shared" si="0"/>
        <v>54.54</v>
      </c>
      <c r="F10" s="74"/>
      <c r="G10" s="410">
        <v>0.0009814814814814814</v>
      </c>
      <c r="H10" s="411">
        <v>0.00011574074074074073</v>
      </c>
      <c r="I10" s="179">
        <f t="shared" si="1"/>
        <v>0.001097222222222222</v>
      </c>
      <c r="J10" s="412"/>
      <c r="K10" s="411"/>
      <c r="L10" s="179">
        <f>IF(J10="","",J10+K10)</f>
      </c>
      <c r="M10" s="179">
        <f>IF(I10="","",MIN(L10,I10))</f>
        <v>0.001097222222222222</v>
      </c>
      <c r="N10" s="16"/>
      <c r="O10" s="18">
        <f>IF(F10="","",SUM(N10,F10))</f>
      </c>
      <c r="P10" s="456" t="s">
        <v>108</v>
      </c>
      <c r="Q10" s="457"/>
      <c r="R10" s="14"/>
      <c r="S10" s="14"/>
    </row>
    <row r="11" spans="1:19" ht="16.5" thickBot="1">
      <c r="A11" s="458" t="s">
        <v>8</v>
      </c>
      <c r="B11" s="136" t="s">
        <v>55</v>
      </c>
      <c r="C11" s="386">
        <v>27.11</v>
      </c>
      <c r="D11" s="386">
        <v>31.61</v>
      </c>
      <c r="E11" s="389">
        <f t="shared" si="0"/>
        <v>31.61</v>
      </c>
      <c r="F11" s="382"/>
      <c r="G11" s="459">
        <v>0.0009386574074074073</v>
      </c>
      <c r="H11" s="460">
        <v>0.00011574074074074073</v>
      </c>
      <c r="I11" s="368">
        <f t="shared" si="1"/>
        <v>0.001054398148148148</v>
      </c>
      <c r="J11" s="384"/>
      <c r="K11" s="460"/>
      <c r="L11" s="368">
        <f>IF(J11="","",J11+K11)</f>
      </c>
      <c r="M11" s="461">
        <f>IF(I11="","",MIN(L11,I11))</f>
        <v>0.001054398148148148</v>
      </c>
      <c r="N11" s="382"/>
      <c r="O11" s="228">
        <f>IF(F11="","",SUM(N11,F11))</f>
      </c>
      <c r="P11" s="462" t="s">
        <v>108</v>
      </c>
      <c r="Q11" s="463"/>
      <c r="R11" s="14"/>
      <c r="S11" s="14"/>
    </row>
    <row r="12" spans="3:17" ht="16.5" thickBot="1">
      <c r="C12" s="51"/>
      <c r="D12" s="51"/>
      <c r="P12" s="66"/>
      <c r="Q12" s="66"/>
    </row>
    <row r="13" spans="1:17" ht="15.75">
      <c r="A13" s="439" t="s">
        <v>17</v>
      </c>
      <c r="B13" s="440"/>
      <c r="C13" s="441" t="s">
        <v>40</v>
      </c>
      <c r="D13" s="442"/>
      <c r="E13" s="442"/>
      <c r="F13" s="443"/>
      <c r="G13" s="444" t="s">
        <v>19</v>
      </c>
      <c r="H13" s="444"/>
      <c r="I13" s="444"/>
      <c r="J13" s="445"/>
      <c r="K13" s="445"/>
      <c r="L13" s="445"/>
      <c r="M13" s="445"/>
      <c r="N13" s="446"/>
      <c r="O13" s="21"/>
      <c r="P13" s="421"/>
      <c r="Q13" s="23"/>
    </row>
    <row r="14" spans="1:17" ht="16.5" thickBot="1">
      <c r="A14" s="100" t="s">
        <v>10</v>
      </c>
      <c r="B14" s="133" t="s">
        <v>0</v>
      </c>
      <c r="C14" s="24" t="s">
        <v>58</v>
      </c>
      <c r="D14" s="149" t="s">
        <v>59</v>
      </c>
      <c r="E14" s="422" t="s">
        <v>11</v>
      </c>
      <c r="F14" s="25" t="s">
        <v>12</v>
      </c>
      <c r="G14" s="102" t="s">
        <v>13</v>
      </c>
      <c r="H14" s="103" t="s">
        <v>35</v>
      </c>
      <c r="I14" s="102"/>
      <c r="J14" s="99" t="s">
        <v>14</v>
      </c>
      <c r="K14" s="103" t="s">
        <v>35</v>
      </c>
      <c r="L14" s="103"/>
      <c r="M14" s="164" t="s">
        <v>11</v>
      </c>
      <c r="N14" s="101" t="s">
        <v>12</v>
      </c>
      <c r="O14" s="104" t="s">
        <v>15</v>
      </c>
      <c r="P14" s="105" t="s">
        <v>9</v>
      </c>
      <c r="Q14" s="106" t="s">
        <v>36</v>
      </c>
    </row>
    <row r="15" spans="1:19" ht="15.75">
      <c r="A15" s="107" t="s">
        <v>1</v>
      </c>
      <c r="B15" s="134" t="s">
        <v>70</v>
      </c>
      <c r="C15" s="233">
        <v>24.81</v>
      </c>
      <c r="D15" s="234">
        <v>20.45</v>
      </c>
      <c r="E15" s="391" t="s">
        <v>42</v>
      </c>
      <c r="F15" s="392">
        <v>6</v>
      </c>
      <c r="G15" s="236">
        <v>0.0007975694444444445</v>
      </c>
      <c r="H15" s="237">
        <v>0.00011574074074074073</v>
      </c>
      <c r="I15" s="178">
        <f>IF(G15="","",G15+H15)</f>
        <v>0.0009133101851851852</v>
      </c>
      <c r="J15" s="125"/>
      <c r="K15" s="407"/>
      <c r="L15" s="178">
        <f aca="true" t="shared" si="2" ref="L15:L22">IF(J15="","",J15+K15)</f>
      </c>
      <c r="M15" s="165">
        <f>IF(I15="","",MIN(L15,I15))</f>
        <v>0.0009133101851851852</v>
      </c>
      <c r="N15" s="392">
        <f>IF(M15="","",RANK(M15,$M$15:$M$22,1))</f>
        <v>5</v>
      </c>
      <c r="O15" s="61">
        <f aca="true" t="shared" si="3" ref="O15:O22">IF(F15="","",SUM(N15,F15))</f>
        <v>11</v>
      </c>
      <c r="P15" s="326">
        <f>IF(O15="","",RANK(O15,$O$15:$O$22,1))</f>
        <v>6</v>
      </c>
      <c r="Q15" s="326">
        <f>IF(P15="","",VLOOKUP(P15,'Bodové hodnocení'!$A$1:$B$20,2,FALSE))</f>
        <v>6</v>
      </c>
      <c r="R15" s="14"/>
      <c r="S15" s="14"/>
    </row>
    <row r="16" spans="1:19" ht="15.75">
      <c r="A16" s="15" t="s">
        <v>2</v>
      </c>
      <c r="B16" s="130" t="s">
        <v>41</v>
      </c>
      <c r="C16" s="158">
        <v>23.98</v>
      </c>
      <c r="D16" s="241">
        <v>23.85</v>
      </c>
      <c r="E16" s="171">
        <f aca="true" t="shared" si="4" ref="E16:E22">IF(C16="","",MAX(C16,D16))</f>
        <v>23.98</v>
      </c>
      <c r="F16" s="16">
        <f>IF(C16="","",RANK(E16,$E$15:$E$22,1))</f>
        <v>2</v>
      </c>
      <c r="G16" s="63">
        <v>0.0007849537037037038</v>
      </c>
      <c r="H16" s="68">
        <v>0.00011574074074074073</v>
      </c>
      <c r="I16" s="179">
        <f aca="true" t="shared" si="5" ref="I16:I22">IF(G16="","",G16+H16)</f>
        <v>0.0009006944444444445</v>
      </c>
      <c r="J16" s="64"/>
      <c r="K16" s="68"/>
      <c r="L16" s="179">
        <f t="shared" si="2"/>
      </c>
      <c r="M16" s="179">
        <f aca="true" t="shared" si="6" ref="M16:M22">IF(I16="","",MIN(L16,I16))</f>
        <v>0.0009006944444444445</v>
      </c>
      <c r="N16" s="16">
        <f>IF(M16="","",RANK(M16,$M$15:$M$22,1))</f>
        <v>4</v>
      </c>
      <c r="O16" s="18">
        <f t="shared" si="3"/>
        <v>6</v>
      </c>
      <c r="P16" s="122">
        <f>IF(O16="","",RANK(O16,$O$15:$O$22,1))</f>
        <v>1</v>
      </c>
      <c r="Q16" s="122">
        <f>IF(P16="","",VLOOKUP(P16,'Bodové hodnocení'!$A$1:$B$20,2,FALSE))</f>
        <v>11</v>
      </c>
      <c r="R16" s="14"/>
      <c r="S16" s="14"/>
    </row>
    <row r="17" spans="1:19" ht="15.75">
      <c r="A17" s="85" t="s">
        <v>3</v>
      </c>
      <c r="B17" s="135" t="s">
        <v>24</v>
      </c>
      <c r="C17" s="243">
        <v>30.78</v>
      </c>
      <c r="D17" s="244">
        <v>32.42</v>
      </c>
      <c r="E17" s="170">
        <f t="shared" si="4"/>
        <v>32.42</v>
      </c>
      <c r="F17" s="225">
        <f>IF(C17="","",RANK(E17,$E$15:$E$22,1))</f>
        <v>5</v>
      </c>
      <c r="G17" s="76">
        <v>0.0006824074074074075</v>
      </c>
      <c r="H17" s="78"/>
      <c r="I17" s="180">
        <f t="shared" si="5"/>
        <v>0.0006824074074074075</v>
      </c>
      <c r="J17" s="77">
        <v>0.0011395833333333334</v>
      </c>
      <c r="K17" s="78">
        <v>0.00011574074074074073</v>
      </c>
      <c r="L17" s="180">
        <f t="shared" si="2"/>
        <v>0.001255324074074074</v>
      </c>
      <c r="M17" s="224">
        <f t="shared" si="6"/>
        <v>0.0006824074074074075</v>
      </c>
      <c r="N17" s="225">
        <f>IF(M17="","",RANK(M17,$M$15:$M$22,1))</f>
        <v>1</v>
      </c>
      <c r="O17" s="79">
        <f t="shared" si="3"/>
        <v>6</v>
      </c>
      <c r="P17" s="327">
        <v>4</v>
      </c>
      <c r="Q17" s="327">
        <f>IF(P17="","",VLOOKUP(P17,'Bodové hodnocení'!$A$1:$B$20,2,FALSE))</f>
        <v>8</v>
      </c>
      <c r="R17" s="14"/>
      <c r="S17" s="408"/>
    </row>
    <row r="18" spans="1:19" ht="15.75">
      <c r="A18" s="15" t="s">
        <v>4</v>
      </c>
      <c r="B18" s="130" t="s">
        <v>44</v>
      </c>
      <c r="C18" s="158" t="s">
        <v>42</v>
      </c>
      <c r="D18" s="241" t="s">
        <v>42</v>
      </c>
      <c r="E18" s="171" t="s">
        <v>42</v>
      </c>
      <c r="F18" s="16">
        <v>6</v>
      </c>
      <c r="G18" s="63">
        <v>0.0008626157407407407</v>
      </c>
      <c r="H18" s="68">
        <v>0.00011574074074074073</v>
      </c>
      <c r="I18" s="179">
        <f t="shared" si="5"/>
        <v>0.0009783564814814815</v>
      </c>
      <c r="J18" s="64"/>
      <c r="K18" s="68"/>
      <c r="L18" s="179">
        <f t="shared" si="2"/>
      </c>
      <c r="M18" s="179">
        <f t="shared" si="6"/>
        <v>0.0009783564814814815</v>
      </c>
      <c r="N18" s="16">
        <f>IF(M18="","",RANK(M18,$M$15:$M$22,1))</f>
        <v>6</v>
      </c>
      <c r="O18" s="18">
        <f t="shared" si="3"/>
        <v>12</v>
      </c>
      <c r="P18" s="122">
        <f>IF(O18="","",RANK(O18,$O$15:$O$22,1))</f>
        <v>7</v>
      </c>
      <c r="Q18" s="122">
        <f>IF(P18="","",VLOOKUP(P18,'Bodové hodnocení'!$A$1:$B$20,2,FALSE))</f>
        <v>5</v>
      </c>
      <c r="R18" s="14"/>
      <c r="S18" s="98">
        <f>IF(R18="","",VLOOKUP(R18,'Bodové hodnocení'!$A$1:$B$20,2,FALSE))</f>
      </c>
    </row>
    <row r="19" spans="1:19" ht="15.75">
      <c r="A19" s="85" t="s">
        <v>5</v>
      </c>
      <c r="B19" s="135" t="s">
        <v>48</v>
      </c>
      <c r="C19" s="243">
        <v>18.43</v>
      </c>
      <c r="D19" s="244">
        <v>18.3</v>
      </c>
      <c r="E19" s="170">
        <f t="shared" si="4"/>
        <v>18.43</v>
      </c>
      <c r="F19" s="225">
        <f>IF(C19="","",RANK(E19,$E$15:$E$22,1))</f>
        <v>1</v>
      </c>
      <c r="G19" s="76">
        <v>0.0007847222222222221</v>
      </c>
      <c r="H19" s="78">
        <v>0.00023148148148148146</v>
      </c>
      <c r="I19" s="180">
        <f t="shared" si="5"/>
        <v>0.0010162037037037036</v>
      </c>
      <c r="J19" s="77"/>
      <c r="K19" s="78"/>
      <c r="L19" s="180">
        <f t="shared" si="2"/>
      </c>
      <c r="M19" s="224">
        <f t="shared" si="6"/>
        <v>0.0010162037037037036</v>
      </c>
      <c r="N19" s="225">
        <f>IF(M19="","",RANK(M19,$M$15:$M$22,1))</f>
        <v>7</v>
      </c>
      <c r="O19" s="79">
        <f t="shared" si="3"/>
        <v>8</v>
      </c>
      <c r="P19" s="327">
        <f>IF(O19="","",RANK(O19,$O$15:$O$22,1))</f>
        <v>5</v>
      </c>
      <c r="Q19" s="327">
        <f>IF(P19="","",VLOOKUP(P19,'Bodové hodnocení'!$A$1:$B$20,2,FALSE))</f>
        <v>7</v>
      </c>
      <c r="R19" s="14"/>
      <c r="S19" s="98">
        <f>IF(R19="","",VLOOKUP(R19,'Bodové hodnocení'!$A$1:$B$20,2,FALSE))</f>
      </c>
    </row>
    <row r="20" spans="1:19" ht="15.75">
      <c r="A20" s="15" t="s">
        <v>6</v>
      </c>
      <c r="B20" s="130" t="s">
        <v>21</v>
      </c>
      <c r="C20" s="158">
        <v>28.24</v>
      </c>
      <c r="D20" s="241">
        <v>26.48</v>
      </c>
      <c r="E20" s="171">
        <f t="shared" si="4"/>
        <v>28.24</v>
      </c>
      <c r="F20" s="16">
        <f>IF(C20="","",RANK(E20,$E$15:$E$22,1))</f>
        <v>4</v>
      </c>
      <c r="G20" s="63">
        <v>0.0008155092592592592</v>
      </c>
      <c r="H20" s="68"/>
      <c r="I20" s="179">
        <f t="shared" si="5"/>
        <v>0.0008155092592592592</v>
      </c>
      <c r="J20" s="64"/>
      <c r="K20" s="68"/>
      <c r="L20" s="179">
        <f t="shared" si="2"/>
      </c>
      <c r="M20" s="179">
        <f t="shared" si="6"/>
        <v>0.0008155092592592592</v>
      </c>
      <c r="N20" s="16">
        <f>IF(M20="","",RANK(M20,$M$15:$M$22,1))</f>
        <v>2</v>
      </c>
      <c r="O20" s="18">
        <f t="shared" si="3"/>
        <v>6</v>
      </c>
      <c r="P20" s="122">
        <v>3</v>
      </c>
      <c r="Q20" s="122">
        <f>IF(P20="","",VLOOKUP(P20,'Bodové hodnocení'!$A$1:$B$20,2,FALSE))</f>
        <v>9</v>
      </c>
      <c r="R20" s="14"/>
      <c r="S20" s="408"/>
    </row>
    <row r="21" spans="1:19" ht="15.75">
      <c r="A21" s="85" t="s">
        <v>7</v>
      </c>
      <c r="B21" s="135" t="s">
        <v>114</v>
      </c>
      <c r="C21" s="154">
        <v>42.35</v>
      </c>
      <c r="D21" s="405">
        <v>45.18</v>
      </c>
      <c r="E21" s="245" t="s">
        <v>42</v>
      </c>
      <c r="F21" s="225"/>
      <c r="G21" s="76">
        <v>0.0007453703703703703</v>
      </c>
      <c r="H21" s="78"/>
      <c r="I21" s="180">
        <f t="shared" si="5"/>
        <v>0.0007453703703703703</v>
      </c>
      <c r="J21" s="77"/>
      <c r="K21" s="78"/>
      <c r="L21" s="180">
        <f t="shared" si="2"/>
      </c>
      <c r="M21" s="224"/>
      <c r="N21" s="225"/>
      <c r="O21" s="79">
        <f t="shared" si="3"/>
      </c>
      <c r="P21" s="447" t="s">
        <v>108</v>
      </c>
      <c r="Q21" s="448"/>
      <c r="R21" s="14"/>
      <c r="S21" s="14"/>
    </row>
    <row r="22" spans="1:19" ht="16.5" thickBot="1">
      <c r="A22" s="19" t="s">
        <v>8</v>
      </c>
      <c r="B22" s="132" t="s">
        <v>20</v>
      </c>
      <c r="C22" s="151">
        <v>27.23</v>
      </c>
      <c r="D22" s="152">
        <v>24.77</v>
      </c>
      <c r="E22" s="464">
        <f t="shared" si="4"/>
        <v>27.23</v>
      </c>
      <c r="F22" s="20">
        <f>IF(C22="","",RANK(E22,$E$15:$E$22,1))</f>
        <v>3</v>
      </c>
      <c r="G22" s="81">
        <v>0.0007805555555555556</v>
      </c>
      <c r="H22" s="83">
        <v>0.00011574074074074073</v>
      </c>
      <c r="I22" s="163">
        <f t="shared" si="5"/>
        <v>0.0008962962962962963</v>
      </c>
      <c r="J22" s="82"/>
      <c r="K22" s="83"/>
      <c r="L22" s="163">
        <f t="shared" si="2"/>
      </c>
      <c r="M22" s="163">
        <f t="shared" si="6"/>
        <v>0.0008962962962962963</v>
      </c>
      <c r="N22" s="20">
        <f>IF(M22="","",RANK(M22,$M$15:$M$22,1))</f>
        <v>3</v>
      </c>
      <c r="O22" s="40">
        <f t="shared" si="3"/>
        <v>6</v>
      </c>
      <c r="P22" s="465">
        <v>2</v>
      </c>
      <c r="Q22" s="465">
        <f>IF(P22="","",VLOOKUP(P22,'Bodové hodnocení'!$A$1:$B$20,2,FALSE))</f>
        <v>10</v>
      </c>
      <c r="R22" s="14"/>
      <c r="S22" s="14"/>
    </row>
  </sheetData>
  <sheetProtection/>
  <mergeCells count="10">
    <mergeCell ref="P21:Q21"/>
    <mergeCell ref="A1:Q1"/>
    <mergeCell ref="A3:B3"/>
    <mergeCell ref="C3:F3"/>
    <mergeCell ref="G3:N3"/>
    <mergeCell ref="A13:B13"/>
    <mergeCell ref="C13:F13"/>
    <mergeCell ref="G13:N13"/>
    <mergeCell ref="P10:Q10"/>
    <mergeCell ref="P11:Q11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="96" zoomScaleNormal="96" zoomScaleSheetLayoutView="80" zoomScalePageLayoutView="0" workbookViewId="0" topLeftCell="A1">
      <selection activeCell="E7" sqref="E7"/>
    </sheetView>
  </sheetViews>
  <sheetFormatPr defaultColWidth="9.140625" defaultRowHeight="15"/>
  <cols>
    <col min="1" max="1" width="7.00390625" style="43" customWidth="1"/>
    <col min="2" max="2" width="16.8515625" style="43" customWidth="1"/>
    <col min="3" max="4" width="12.7109375" style="43" customWidth="1"/>
    <col min="5" max="5" width="13.7109375" style="43" customWidth="1"/>
    <col min="6" max="7" width="10.7109375" style="43" customWidth="1"/>
    <col min="8" max="8" width="10.421875" style="43" customWidth="1"/>
    <col min="9" max="9" width="5.421875" style="43" hidden="1" customWidth="1"/>
    <col min="10" max="11" width="10.7109375" style="43" customWidth="1"/>
    <col min="12" max="12" width="2.7109375" style="43" hidden="1" customWidth="1"/>
    <col min="13" max="13" width="13.7109375" style="43" customWidth="1"/>
    <col min="14" max="14" width="10.7109375" style="43" customWidth="1"/>
    <col min="15" max="15" width="17.140625" style="43" customWidth="1"/>
    <col min="16" max="17" width="10.7109375" style="43" customWidth="1"/>
    <col min="18" max="19" width="9.140625" style="397" customWidth="1"/>
    <col min="20" max="20" width="9.140625" style="406" customWidth="1"/>
    <col min="21" max="16384" width="9.140625" style="43" customWidth="1"/>
  </cols>
  <sheetData>
    <row r="1" spans="1:17" ht="23.25" thickBot="1">
      <c r="A1" s="436" t="s">
        <v>110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8"/>
    </row>
    <row r="2" ht="16.5" thickBot="1">
      <c r="A2" s="54"/>
    </row>
    <row r="3" spans="1:17" ht="15.75">
      <c r="A3" s="439" t="s">
        <v>16</v>
      </c>
      <c r="B3" s="440"/>
      <c r="C3" s="441" t="s">
        <v>40</v>
      </c>
      <c r="D3" s="442"/>
      <c r="E3" s="442"/>
      <c r="F3" s="443"/>
      <c r="G3" s="444" t="s">
        <v>19</v>
      </c>
      <c r="H3" s="444"/>
      <c r="I3" s="444"/>
      <c r="J3" s="445"/>
      <c r="K3" s="445"/>
      <c r="L3" s="445"/>
      <c r="M3" s="445"/>
      <c r="N3" s="446"/>
      <c r="O3" s="21"/>
      <c r="P3" s="390"/>
      <c r="Q3" s="23"/>
    </row>
    <row r="4" spans="1:17" ht="16.5" thickBot="1">
      <c r="A4" s="24" t="s">
        <v>10</v>
      </c>
      <c r="B4" s="128" t="s">
        <v>0</v>
      </c>
      <c r="C4" s="24" t="s">
        <v>58</v>
      </c>
      <c r="D4" s="149" t="s">
        <v>59</v>
      </c>
      <c r="E4" s="169" t="s">
        <v>11</v>
      </c>
      <c r="F4" s="25" t="s">
        <v>12</v>
      </c>
      <c r="G4" s="26" t="s">
        <v>13</v>
      </c>
      <c r="H4" s="27" t="s">
        <v>35</v>
      </c>
      <c r="I4" s="26"/>
      <c r="J4" s="27" t="s">
        <v>14</v>
      </c>
      <c r="K4" s="27" t="s">
        <v>35</v>
      </c>
      <c r="L4" s="27"/>
      <c r="M4" s="160" t="s">
        <v>11</v>
      </c>
      <c r="N4" s="25" t="s">
        <v>12</v>
      </c>
      <c r="O4" s="28" t="s">
        <v>15</v>
      </c>
      <c r="P4" s="29" t="s">
        <v>9</v>
      </c>
      <c r="Q4" s="28" t="s">
        <v>36</v>
      </c>
    </row>
    <row r="5" spans="1:19" ht="15.75">
      <c r="A5" s="10" t="s">
        <v>1</v>
      </c>
      <c r="B5" s="134" t="s">
        <v>44</v>
      </c>
      <c r="C5" s="148">
        <v>30.776</v>
      </c>
      <c r="D5" s="148">
        <v>35.183</v>
      </c>
      <c r="E5" s="170">
        <f>IF(C5="","",MAX(C5,D5))</f>
        <v>35.183</v>
      </c>
      <c r="F5" s="56">
        <f>IF(C5="","",RANK(E5,$E$5:$E$8,1))</f>
        <v>1</v>
      </c>
      <c r="G5" s="57">
        <v>0.000924537037037037</v>
      </c>
      <c r="H5" s="78"/>
      <c r="I5" s="178">
        <f>IF(G5="","",G5+H5)</f>
        <v>0.000924537037037037</v>
      </c>
      <c r="J5" s="58"/>
      <c r="K5" s="78"/>
      <c r="L5" s="230">
        <f>IF(J5="","",J5+K5)</f>
      </c>
      <c r="M5" s="222">
        <f>IF(I5="","",MIN(L5,I5))</f>
        <v>0.000924537037037037</v>
      </c>
      <c r="N5" s="223">
        <f>IF(M5="","",RANK(M5,$M$5:$M$8,1))</f>
        <v>1</v>
      </c>
      <c r="O5" s="61">
        <f>IF(F5="","",SUM(N5,F5))</f>
        <v>2</v>
      </c>
      <c r="P5" s="326">
        <f>IF(O5="","",RANK(O5,$O$5:$O$8,1))</f>
        <v>1</v>
      </c>
      <c r="Q5" s="326">
        <f>IF(P5="","",VLOOKUP(P5,'Bodové hodnocení'!$A$1:$B$20,2,FALSE))</f>
        <v>11</v>
      </c>
      <c r="R5" s="14"/>
      <c r="S5" s="14"/>
    </row>
    <row r="6" spans="1:19" ht="15.75">
      <c r="A6" s="15" t="s">
        <v>2</v>
      </c>
      <c r="B6" s="130" t="s">
        <v>45</v>
      </c>
      <c r="C6" s="158">
        <v>44.825</v>
      </c>
      <c r="D6" s="150">
        <v>32.78</v>
      </c>
      <c r="E6" s="171">
        <f>IF(C6="","",MAX(C6,D6))</f>
        <v>44.825</v>
      </c>
      <c r="F6" s="74">
        <f>IF(C6="","",RANK(E6,$E$5:$E$8,1))</f>
        <v>3</v>
      </c>
      <c r="G6" s="64">
        <v>0.0010431712962962962</v>
      </c>
      <c r="H6" s="68"/>
      <c r="I6" s="179">
        <f>IF(G6="","",G6+H6)</f>
        <v>0.0010431712962962962</v>
      </c>
      <c r="J6" s="64"/>
      <c r="K6" s="68"/>
      <c r="L6" s="179">
        <f>IF(J6="","",J6+K6)</f>
      </c>
      <c r="M6" s="179">
        <f>IF(I6="","",MIN(L6,I6))</f>
        <v>0.0010431712962962962</v>
      </c>
      <c r="N6" s="16">
        <f>IF(M6="","",RANK(M6,$M$5:$M$8,1))</f>
        <v>2</v>
      </c>
      <c r="O6" s="18">
        <f>IF(F6="","",SUM(N6,F6))</f>
        <v>5</v>
      </c>
      <c r="P6" s="122">
        <f>IF(O6="","",RANK(O6,$O$5:$O$8,1))</f>
        <v>2</v>
      </c>
      <c r="Q6" s="122">
        <f>IF(P6="","",VLOOKUP(P6,'Bodové hodnocení'!$A$1:$B$20,2,FALSE))</f>
        <v>10</v>
      </c>
      <c r="R6" s="14"/>
      <c r="S6" s="14"/>
    </row>
    <row r="7" spans="1:19" ht="15.75">
      <c r="A7" s="9" t="s">
        <v>3</v>
      </c>
      <c r="B7" s="135" t="s">
        <v>37</v>
      </c>
      <c r="C7" s="148">
        <v>39.888</v>
      </c>
      <c r="D7" s="148">
        <v>38.054</v>
      </c>
      <c r="E7" s="170">
        <f>IF(C7="","",MAX(C7,D7))</f>
        <v>39.888</v>
      </c>
      <c r="F7" s="56">
        <f>IF(C7="","",RANK(E7,$E$5:$E$8,1))</f>
        <v>2</v>
      </c>
      <c r="G7" s="72">
        <v>0.001107060185185185</v>
      </c>
      <c r="H7" s="78">
        <v>0.00023148148148148146</v>
      </c>
      <c r="I7" s="180">
        <f>IF(G7="","",G7+H7)</f>
        <v>0.0013385416666666665</v>
      </c>
      <c r="J7" s="73"/>
      <c r="K7" s="78"/>
      <c r="L7" s="180">
        <f>IF(J7="","",J7+K7)</f>
      </c>
      <c r="M7" s="224">
        <f>IF(I7="","",MIN(L7,I7))</f>
        <v>0.0013385416666666665</v>
      </c>
      <c r="N7" s="223">
        <f>IF(M7="","",RANK(M7,$M$5:$M$8,1))</f>
        <v>4</v>
      </c>
      <c r="O7" s="79">
        <f>IF(F7="","",SUM(N7,F7))</f>
        <v>6</v>
      </c>
      <c r="P7" s="327">
        <f>IF(O7="","",RANK(O7,$O$5:$O$8,1))</f>
        <v>3</v>
      </c>
      <c r="Q7" s="327">
        <f>IF(P7="","",VLOOKUP(P7,'Bodové hodnocení'!$A$1:$B$20,2,FALSE))</f>
        <v>9</v>
      </c>
      <c r="R7" s="14"/>
      <c r="S7" s="14"/>
    </row>
    <row r="8" spans="1:19" ht="16.5" thickBot="1">
      <c r="A8" s="19" t="s">
        <v>4</v>
      </c>
      <c r="B8" s="132" t="s">
        <v>23</v>
      </c>
      <c r="C8" s="152">
        <v>47.38</v>
      </c>
      <c r="D8" s="152">
        <v>64.558</v>
      </c>
      <c r="E8" s="272">
        <f>IF(C8="","",MAX(C8,D8))</f>
        <v>64.558</v>
      </c>
      <c r="F8" s="20">
        <f>IF(C8="","",RANK(E8,$E$5:$E$8,1))</f>
        <v>4</v>
      </c>
      <c r="G8" s="81">
        <v>0.0012319444444444446</v>
      </c>
      <c r="H8" s="83"/>
      <c r="I8" s="163">
        <f>IF(G8="","",G8+H8)</f>
        <v>0.0012319444444444446</v>
      </c>
      <c r="J8" s="82"/>
      <c r="K8" s="83"/>
      <c r="L8" s="163">
        <f>IF(J8="","",J8+K8)</f>
      </c>
      <c r="M8" s="163">
        <f>IF(I8="","",MIN(L8,I8))</f>
        <v>0.0012319444444444446</v>
      </c>
      <c r="N8" s="20">
        <f>IF(M8="","",RANK(M8,$M$5:$M$8,1))</f>
        <v>3</v>
      </c>
      <c r="O8" s="40">
        <f>IF(F8="","",SUM(N8,F8))</f>
        <v>7</v>
      </c>
      <c r="P8" s="70">
        <f>IF(O8="","",RANK(O8,$O$5:$O$8,1))</f>
        <v>4</v>
      </c>
      <c r="Q8" s="70">
        <f>IF(P8="","",VLOOKUP(P8,'Bodové hodnocení'!$A$1:$B$20,2,FALSE))</f>
        <v>8</v>
      </c>
      <c r="R8" s="14"/>
      <c r="S8" s="14"/>
    </row>
    <row r="9" spans="3:17" ht="16.5" thickBot="1">
      <c r="C9" s="51"/>
      <c r="D9" s="51"/>
      <c r="P9" s="66"/>
      <c r="Q9" s="66"/>
    </row>
    <row r="10" spans="1:17" ht="15.75">
      <c r="A10" s="439" t="s">
        <v>17</v>
      </c>
      <c r="B10" s="440"/>
      <c r="C10" s="441" t="s">
        <v>40</v>
      </c>
      <c r="D10" s="442"/>
      <c r="E10" s="442"/>
      <c r="F10" s="443"/>
      <c r="G10" s="444" t="s">
        <v>19</v>
      </c>
      <c r="H10" s="444"/>
      <c r="I10" s="444"/>
      <c r="J10" s="445"/>
      <c r="K10" s="445"/>
      <c r="L10" s="445"/>
      <c r="M10" s="445"/>
      <c r="N10" s="446"/>
      <c r="O10" s="21"/>
      <c r="P10" s="390"/>
      <c r="Q10" s="23"/>
    </row>
    <row r="11" spans="1:17" ht="16.5" thickBot="1">
      <c r="A11" s="100" t="s">
        <v>10</v>
      </c>
      <c r="B11" s="133" t="s">
        <v>0</v>
      </c>
      <c r="C11" s="24" t="s">
        <v>58</v>
      </c>
      <c r="D11" s="149" t="s">
        <v>59</v>
      </c>
      <c r="E11" s="422" t="s">
        <v>11</v>
      </c>
      <c r="F11" s="25" t="s">
        <v>12</v>
      </c>
      <c r="G11" s="102" t="s">
        <v>13</v>
      </c>
      <c r="H11" s="103" t="s">
        <v>35</v>
      </c>
      <c r="I11" s="102"/>
      <c r="J11" s="99" t="s">
        <v>14</v>
      </c>
      <c r="K11" s="103" t="s">
        <v>35</v>
      </c>
      <c r="L11" s="103"/>
      <c r="M11" s="164" t="s">
        <v>11</v>
      </c>
      <c r="N11" s="101" t="s">
        <v>12</v>
      </c>
      <c r="O11" s="104" t="s">
        <v>15</v>
      </c>
      <c r="P11" s="105" t="s">
        <v>9</v>
      </c>
      <c r="Q11" s="106" t="s">
        <v>36</v>
      </c>
    </row>
    <row r="12" spans="1:19" ht="15.75">
      <c r="A12" s="107" t="s">
        <v>1</v>
      </c>
      <c r="B12" s="134" t="s">
        <v>70</v>
      </c>
      <c r="C12" s="233">
        <v>29.313</v>
      </c>
      <c r="D12" s="234">
        <v>28.433</v>
      </c>
      <c r="E12" s="391">
        <f aca="true" t="shared" si="0" ref="E12:E18">IF(C12="","",MAX(C12,D12))</f>
        <v>29.313</v>
      </c>
      <c r="F12" s="392">
        <f>IF(C12="","",RANK(E12,$E$12:$E$19,1))</f>
        <v>1</v>
      </c>
      <c r="G12" s="236">
        <v>0.000800462962962963</v>
      </c>
      <c r="H12" s="237">
        <v>0.00023148148148148146</v>
      </c>
      <c r="I12" s="178">
        <f>IF(G12="","",G12+H12)</f>
        <v>0.0010319444444444445</v>
      </c>
      <c r="J12" s="125">
        <v>0.0010560185185185184</v>
      </c>
      <c r="K12" s="407">
        <v>0.00023148148148148146</v>
      </c>
      <c r="L12" s="178">
        <f aca="true" t="shared" si="1" ref="L12:L19">IF(J12="","",J12+K12)</f>
        <v>0.0012874999999999998</v>
      </c>
      <c r="M12" s="165">
        <f>IF(I12="","",MIN(L12,I12))</f>
        <v>0.0010319444444444445</v>
      </c>
      <c r="N12" s="392">
        <f aca="true" t="shared" si="2" ref="N12:N19">IF(M12="","",RANK(M12,$M$12:$M$19,1))</f>
        <v>7</v>
      </c>
      <c r="O12" s="61">
        <f aca="true" t="shared" si="3" ref="O12:O19">IF(F12="","",SUM(N12,F12))</f>
        <v>8</v>
      </c>
      <c r="P12" s="326">
        <f>IF(O12="","",RANK(O12,$O$12:$O$19,1))</f>
        <v>4</v>
      </c>
      <c r="Q12" s="326">
        <v>8</v>
      </c>
      <c r="R12" s="14"/>
      <c r="S12" s="14"/>
    </row>
    <row r="13" spans="1:19" ht="15.75">
      <c r="A13" s="15" t="s">
        <v>2</v>
      </c>
      <c r="B13" s="130" t="s">
        <v>48</v>
      </c>
      <c r="C13" s="158">
        <v>27.745</v>
      </c>
      <c r="D13" s="241">
        <v>32.954</v>
      </c>
      <c r="E13" s="171">
        <f t="shared" si="0"/>
        <v>32.954</v>
      </c>
      <c r="F13" s="16">
        <f>IF(C13="","",RANK(E13,$E$12:$E$19,1))</f>
        <v>2</v>
      </c>
      <c r="G13" s="63">
        <v>0.0007428240740740741</v>
      </c>
      <c r="H13" s="68"/>
      <c r="I13" s="179">
        <f aca="true" t="shared" si="4" ref="I13:I19">IF(G13="","",G13+H13)</f>
        <v>0.0007428240740740741</v>
      </c>
      <c r="J13" s="64"/>
      <c r="K13" s="68"/>
      <c r="L13" s="179">
        <f t="shared" si="1"/>
      </c>
      <c r="M13" s="179">
        <f aca="true" t="shared" si="5" ref="M13:M19">IF(I13="","",MIN(L13,I13))</f>
        <v>0.0007428240740740741</v>
      </c>
      <c r="N13" s="16">
        <f t="shared" si="2"/>
        <v>1</v>
      </c>
      <c r="O13" s="18">
        <f t="shared" si="3"/>
        <v>3</v>
      </c>
      <c r="P13" s="122">
        <f>IF(O13="","",RANK(O13,$O$12:$O$19,1))</f>
        <v>1</v>
      </c>
      <c r="Q13" s="122">
        <f>IF(P13="","",VLOOKUP(P13,'Bodové hodnocení'!$A$1:$B$20,2,FALSE))</f>
        <v>11</v>
      </c>
      <c r="R13" s="14"/>
      <c r="S13" s="14"/>
    </row>
    <row r="14" spans="1:19" ht="15.75">
      <c r="A14" s="85" t="s">
        <v>3</v>
      </c>
      <c r="B14" s="135" t="s">
        <v>24</v>
      </c>
      <c r="C14" s="243">
        <v>35.605</v>
      </c>
      <c r="D14" s="244">
        <v>33.098</v>
      </c>
      <c r="E14" s="170">
        <f t="shared" si="0"/>
        <v>35.605</v>
      </c>
      <c r="F14" s="225">
        <f>IF(C14="","",RANK(E14,$E$12:$E$19,1))</f>
        <v>3</v>
      </c>
      <c r="G14" s="76">
        <v>0.0007518518518518517</v>
      </c>
      <c r="H14" s="78">
        <v>0.00011574074074074073</v>
      </c>
      <c r="I14" s="180">
        <f t="shared" si="4"/>
        <v>0.0008675925925925924</v>
      </c>
      <c r="J14" s="77"/>
      <c r="K14" s="78"/>
      <c r="L14" s="180">
        <f t="shared" si="1"/>
      </c>
      <c r="M14" s="224">
        <f t="shared" si="5"/>
        <v>0.0008675925925925924</v>
      </c>
      <c r="N14" s="225">
        <f t="shared" si="2"/>
        <v>3</v>
      </c>
      <c r="O14" s="79">
        <f t="shared" si="3"/>
        <v>6</v>
      </c>
      <c r="P14" s="327">
        <f>IF(O14="","",RANK(O14,$O$12:$O$19,1))</f>
        <v>2</v>
      </c>
      <c r="Q14" s="327">
        <f>IF(P14="","",VLOOKUP(P14,'Bodové hodnocení'!$A$1:$B$20,2,FALSE))</f>
        <v>10</v>
      </c>
      <c r="R14" s="14"/>
      <c r="S14" s="408"/>
    </row>
    <row r="15" spans="1:19" ht="15.75">
      <c r="A15" s="15" t="s">
        <v>4</v>
      </c>
      <c r="B15" s="130" t="s">
        <v>21</v>
      </c>
      <c r="C15" s="158" t="s">
        <v>42</v>
      </c>
      <c r="D15" s="241" t="s">
        <v>42</v>
      </c>
      <c r="E15" s="171" t="s">
        <v>42</v>
      </c>
      <c r="F15" s="16">
        <v>6</v>
      </c>
      <c r="G15" s="63">
        <v>0.0007938657407407407</v>
      </c>
      <c r="H15" s="68">
        <v>0.00011574074074074073</v>
      </c>
      <c r="I15" s="179">
        <f t="shared" si="4"/>
        <v>0.0009096064814814814</v>
      </c>
      <c r="J15" s="64"/>
      <c r="K15" s="68"/>
      <c r="L15" s="179">
        <f t="shared" si="1"/>
      </c>
      <c r="M15" s="179">
        <f t="shared" si="5"/>
        <v>0.0009096064814814814</v>
      </c>
      <c r="N15" s="16">
        <f t="shared" si="2"/>
        <v>4</v>
      </c>
      <c r="O15" s="18">
        <f t="shared" si="3"/>
        <v>10</v>
      </c>
      <c r="P15" s="122">
        <f>IF(O15="","",RANK(O15,$O$12:$O$19,1))</f>
        <v>5</v>
      </c>
      <c r="Q15" s="122">
        <f>IF(P15="","",VLOOKUP(P15,'Bodové hodnocení'!$A$1:$B$20,2,FALSE))</f>
        <v>7</v>
      </c>
      <c r="R15" s="14"/>
      <c r="S15" s="98">
        <f>IF(R15="","",VLOOKUP(R15,'Bodové hodnocení'!$A$1:$B$20,2,FALSE))</f>
      </c>
    </row>
    <row r="16" spans="1:19" ht="15.75">
      <c r="A16" s="85" t="s">
        <v>5</v>
      </c>
      <c r="B16" s="135" t="s">
        <v>44</v>
      </c>
      <c r="C16" s="243">
        <v>38.785</v>
      </c>
      <c r="D16" s="244">
        <v>37.485</v>
      </c>
      <c r="E16" s="170">
        <f t="shared" si="0"/>
        <v>38.785</v>
      </c>
      <c r="F16" s="225">
        <f>IF(C16="","",RANK(E16,$E$12:$E$19,1))</f>
        <v>4</v>
      </c>
      <c r="G16" s="76">
        <v>0.001029398148148148</v>
      </c>
      <c r="H16" s="78">
        <v>0.00023148148148148146</v>
      </c>
      <c r="I16" s="180">
        <f t="shared" si="4"/>
        <v>0.0012608796296296294</v>
      </c>
      <c r="J16" s="77"/>
      <c r="K16" s="78"/>
      <c r="L16" s="180">
        <f t="shared" si="1"/>
      </c>
      <c r="M16" s="224">
        <f t="shared" si="5"/>
        <v>0.0012608796296296294</v>
      </c>
      <c r="N16" s="225">
        <f t="shared" si="2"/>
        <v>8</v>
      </c>
      <c r="O16" s="79">
        <f t="shared" si="3"/>
        <v>12</v>
      </c>
      <c r="P16" s="327">
        <f>IF(O16="","",RANK(O16,$O$12:$O$19,1))</f>
        <v>6</v>
      </c>
      <c r="Q16" s="327">
        <f>IF(P16="","",VLOOKUP(P16,'Bodové hodnocení'!$A$1:$B$20,2,FALSE))</f>
        <v>6</v>
      </c>
      <c r="R16" s="14"/>
      <c r="S16" s="98">
        <f>IF(R16="","",VLOOKUP(R16,'Bodové hodnocení'!$A$1:$B$20,2,FALSE))</f>
      </c>
    </row>
    <row r="17" spans="1:19" ht="15.75">
      <c r="A17" s="15" t="s">
        <v>6</v>
      </c>
      <c r="B17" s="130" t="s">
        <v>41</v>
      </c>
      <c r="C17" s="158" t="s">
        <v>42</v>
      </c>
      <c r="D17" s="241" t="s">
        <v>42</v>
      </c>
      <c r="E17" s="171" t="s">
        <v>42</v>
      </c>
      <c r="F17" s="16">
        <v>8</v>
      </c>
      <c r="G17" s="63">
        <v>0.0007516203703703704</v>
      </c>
      <c r="H17" s="68">
        <v>0.00023148148148148146</v>
      </c>
      <c r="I17" s="179">
        <f t="shared" si="4"/>
        <v>0.0009831018518518518</v>
      </c>
      <c r="J17" s="64"/>
      <c r="K17" s="68"/>
      <c r="L17" s="179">
        <f t="shared" si="1"/>
      </c>
      <c r="M17" s="179">
        <f t="shared" si="5"/>
        <v>0.0009831018518518518</v>
      </c>
      <c r="N17" s="16">
        <f t="shared" si="2"/>
        <v>5</v>
      </c>
      <c r="O17" s="18">
        <f t="shared" si="3"/>
        <v>13</v>
      </c>
      <c r="P17" s="122">
        <v>8</v>
      </c>
      <c r="Q17" s="122">
        <f>IF(P17="","",VLOOKUP(P17,'Bodové hodnocení'!$A$1:$B$20,2,FALSE))</f>
        <v>4</v>
      </c>
      <c r="R17" s="14"/>
      <c r="S17" s="408"/>
    </row>
    <row r="18" spans="1:19" ht="15.75">
      <c r="A18" s="85" t="s">
        <v>7</v>
      </c>
      <c r="B18" s="135" t="s">
        <v>20</v>
      </c>
      <c r="C18" s="154">
        <v>42.796</v>
      </c>
      <c r="D18" s="405">
        <v>43.453</v>
      </c>
      <c r="E18" s="170">
        <f t="shared" si="0"/>
        <v>43.453</v>
      </c>
      <c r="F18" s="225">
        <f>IF(C18="","",RANK(E18,$E$12:$E$19,1))</f>
        <v>5</v>
      </c>
      <c r="G18" s="76">
        <v>0.000759837962962963</v>
      </c>
      <c r="H18" s="78"/>
      <c r="I18" s="180">
        <f t="shared" si="4"/>
        <v>0.000759837962962963</v>
      </c>
      <c r="J18" s="77"/>
      <c r="K18" s="78"/>
      <c r="L18" s="180">
        <f t="shared" si="1"/>
      </c>
      <c r="M18" s="224">
        <f t="shared" si="5"/>
        <v>0.000759837962962963</v>
      </c>
      <c r="N18" s="225">
        <f t="shared" si="2"/>
        <v>2</v>
      </c>
      <c r="O18" s="79">
        <f t="shared" si="3"/>
        <v>7</v>
      </c>
      <c r="P18" s="327">
        <f>IF(O18="","",RANK(O18,$O$12:$O$19,1))</f>
        <v>3</v>
      </c>
      <c r="Q18" s="327">
        <f>IF(P18="","",VLOOKUP(P18,'Bodové hodnocení'!$A$1:$B$20,2,FALSE))</f>
        <v>9</v>
      </c>
      <c r="R18" s="14"/>
      <c r="S18" s="14"/>
    </row>
    <row r="19" spans="1:19" ht="16.5" thickBot="1">
      <c r="A19" s="19" t="s">
        <v>8</v>
      </c>
      <c r="B19" s="132" t="s">
        <v>22</v>
      </c>
      <c r="C19" s="151">
        <v>52.408</v>
      </c>
      <c r="D19" s="152">
        <v>0.0004780092592592592</v>
      </c>
      <c r="E19" s="172" t="s">
        <v>42</v>
      </c>
      <c r="F19" s="20">
        <v>7</v>
      </c>
      <c r="G19" s="81">
        <v>0.0007990740740740741</v>
      </c>
      <c r="H19" s="83">
        <v>0.00023148148148148146</v>
      </c>
      <c r="I19" s="163">
        <f t="shared" si="4"/>
        <v>0.0010305555555555556</v>
      </c>
      <c r="J19" s="82"/>
      <c r="K19" s="83"/>
      <c r="L19" s="163">
        <f t="shared" si="1"/>
      </c>
      <c r="M19" s="163">
        <f t="shared" si="5"/>
        <v>0.0010305555555555556</v>
      </c>
      <c r="N19" s="20">
        <f t="shared" si="2"/>
        <v>6</v>
      </c>
      <c r="O19" s="40">
        <f t="shared" si="3"/>
        <v>13</v>
      </c>
      <c r="P19" s="70">
        <f>IF(O19="","",RANK(O19,$O$12:$O$19,1))</f>
        <v>7</v>
      </c>
      <c r="Q19" s="70">
        <f>IF(P19="","",VLOOKUP(P19,'Bodové hodnocení'!$A$1:$B$20,2,FALSE))</f>
        <v>5</v>
      </c>
      <c r="R19" s="14"/>
      <c r="S19" s="14"/>
    </row>
  </sheetData>
  <sheetProtection/>
  <mergeCells count="7">
    <mergeCell ref="A1:Q1"/>
    <mergeCell ref="A3:B3"/>
    <mergeCell ref="C3:F3"/>
    <mergeCell ref="G3:N3"/>
    <mergeCell ref="A10:B10"/>
    <mergeCell ref="C10:F10"/>
    <mergeCell ref="G10:N10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showGridLines="0" zoomScalePageLayoutView="0" workbookViewId="0" topLeftCell="A1">
      <selection activeCell="G5" sqref="G5"/>
    </sheetView>
  </sheetViews>
  <sheetFormatPr defaultColWidth="9.140625" defaultRowHeight="15"/>
  <cols>
    <col min="1" max="1" width="7.00390625" style="43" customWidth="1"/>
    <col min="2" max="2" width="16.8515625" style="43" customWidth="1"/>
    <col min="3" max="4" width="12.7109375" style="43" customWidth="1"/>
    <col min="5" max="5" width="13.7109375" style="43" customWidth="1"/>
    <col min="6" max="8" width="10.7109375" style="43" customWidth="1"/>
    <col min="9" max="9" width="13.7109375" style="43" customWidth="1"/>
    <col min="10" max="10" width="10.7109375" style="43" customWidth="1"/>
    <col min="11" max="11" width="17.140625" style="43" customWidth="1"/>
    <col min="12" max="13" width="10.7109375" style="43" customWidth="1"/>
    <col min="14" max="15" width="9.140625" style="397" customWidth="1"/>
    <col min="16" max="16384" width="9.140625" style="43" customWidth="1"/>
  </cols>
  <sheetData>
    <row r="1" spans="1:13" ht="23.25" thickBot="1">
      <c r="A1" s="436" t="s">
        <v>105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/>
    </row>
    <row r="2" ht="16.5" thickBot="1">
      <c r="A2" s="54"/>
    </row>
    <row r="3" spans="1:13" ht="15.75">
      <c r="A3" s="439" t="s">
        <v>16</v>
      </c>
      <c r="B3" s="440"/>
      <c r="C3" s="441" t="s">
        <v>40</v>
      </c>
      <c r="D3" s="442"/>
      <c r="E3" s="442"/>
      <c r="F3" s="443"/>
      <c r="G3" s="444" t="s">
        <v>102</v>
      </c>
      <c r="H3" s="445"/>
      <c r="I3" s="445"/>
      <c r="J3" s="446"/>
      <c r="K3" s="21"/>
      <c r="L3" s="379"/>
      <c r="M3" s="23"/>
    </row>
    <row r="4" spans="1:13" ht="16.5" thickBot="1">
      <c r="A4" s="24" t="s">
        <v>10</v>
      </c>
      <c r="B4" s="128" t="s">
        <v>0</v>
      </c>
      <c r="C4" s="24" t="s">
        <v>58</v>
      </c>
      <c r="D4" s="149" t="s">
        <v>59</v>
      </c>
      <c r="E4" s="169" t="s">
        <v>11</v>
      </c>
      <c r="F4" s="25" t="s">
        <v>12</v>
      </c>
      <c r="G4" s="26" t="s">
        <v>13</v>
      </c>
      <c r="H4" s="27" t="s">
        <v>14</v>
      </c>
      <c r="I4" s="160" t="s">
        <v>11</v>
      </c>
      <c r="J4" s="25" t="s">
        <v>12</v>
      </c>
      <c r="K4" s="28" t="s">
        <v>15</v>
      </c>
      <c r="L4" s="29" t="s">
        <v>9</v>
      </c>
      <c r="M4" s="28" t="s">
        <v>36</v>
      </c>
    </row>
    <row r="5" spans="1:15" ht="15.75">
      <c r="A5" s="10" t="s">
        <v>1</v>
      </c>
      <c r="B5" s="134" t="s">
        <v>23</v>
      </c>
      <c r="C5" s="148">
        <v>31.567</v>
      </c>
      <c r="D5" s="148">
        <v>32.569</v>
      </c>
      <c r="E5" s="396">
        <f>IF(C5="","",MAX(C5,D5))</f>
        <v>32.569</v>
      </c>
      <c r="F5" s="56">
        <f>IF(C5="","",RANK(E5,E5:E12,1))</f>
        <v>3</v>
      </c>
      <c r="G5" s="57">
        <v>0.0008376157407407409</v>
      </c>
      <c r="H5" s="58">
        <v>0.0008369212962962964</v>
      </c>
      <c r="I5" s="180">
        <f aca="true" t="shared" si="0" ref="I5:I12">IF(G5="","",MAX(G5,H5))</f>
        <v>0.0008376157407407409</v>
      </c>
      <c r="J5" s="225">
        <f>IF(I5="","",RANK(I5,I5:I12,1))</f>
        <v>2</v>
      </c>
      <c r="K5" s="61">
        <f>IF(F5="","",SUM(J5,F5))</f>
        <v>5</v>
      </c>
      <c r="L5" s="226">
        <f>IF(K5="","",RANK(K5,K5:K12,1))</f>
        <v>2</v>
      </c>
      <c r="M5" s="61">
        <f>VLOOKUP(L5,'Bodové hodnocení'!$A$1:$B$20,2)</f>
        <v>10</v>
      </c>
      <c r="N5" s="14"/>
      <c r="O5" s="14"/>
    </row>
    <row r="6" spans="1:15" ht="15.75">
      <c r="A6" s="15" t="s">
        <v>2</v>
      </c>
      <c r="B6" s="130" t="s">
        <v>55</v>
      </c>
      <c r="C6" s="150">
        <v>44.817</v>
      </c>
      <c r="D6" s="150">
        <v>44.994</v>
      </c>
      <c r="E6" s="395">
        <f>IF(C6="","",MAX(C6,D6))</f>
        <v>44.994</v>
      </c>
      <c r="F6" s="74">
        <f>IF(C6="","",RANK(E6,E5:E12,1))</f>
        <v>5</v>
      </c>
      <c r="G6" s="63">
        <v>0.0010401620370370371</v>
      </c>
      <c r="H6" s="64">
        <v>0.0010349537037037037</v>
      </c>
      <c r="I6" s="179">
        <f t="shared" si="0"/>
        <v>0.0010401620370370371</v>
      </c>
      <c r="J6" s="16">
        <f>IF(I6="","",RANK(I6,I5:I12,1))</f>
        <v>7</v>
      </c>
      <c r="K6" s="18">
        <f>IF(F6="","",SUM(J6,F6))</f>
        <v>12</v>
      </c>
      <c r="L6" s="229">
        <f>IF(K6="","",RANK(K6,K5:K12,1))</f>
        <v>7</v>
      </c>
      <c r="M6" s="18">
        <f>VLOOKUP(ABS(L6),'Bodové hodnocení'!$A$1:$B$20,2)</f>
        <v>5</v>
      </c>
      <c r="N6" s="14"/>
      <c r="O6" s="14"/>
    </row>
    <row r="7" spans="1:15" ht="15.75">
      <c r="A7" s="9" t="s">
        <v>3</v>
      </c>
      <c r="B7" s="135" t="s">
        <v>37</v>
      </c>
      <c r="C7" s="148">
        <v>42.616</v>
      </c>
      <c r="D7" s="148">
        <v>46.371</v>
      </c>
      <c r="E7" s="396">
        <f>IF(C7="","",MAX(C7,D7))</f>
        <v>46.371</v>
      </c>
      <c r="F7" s="56">
        <f>IF(C7="","",RANK(E7,E5:E12,1))</f>
        <v>6</v>
      </c>
      <c r="G7" s="72">
        <v>0.0008519675925925925</v>
      </c>
      <c r="H7" s="73">
        <v>0.0008552083333333334</v>
      </c>
      <c r="I7" s="180">
        <f>IF(G7="","",MAX(G7,H7))</f>
        <v>0.0008552083333333334</v>
      </c>
      <c r="J7" s="225">
        <f>IF(I7="","",RANK(I7,I5:I12,1))</f>
        <v>3</v>
      </c>
      <c r="K7" s="79">
        <f aca="true" t="shared" si="1" ref="K7:K12">IF(F7="","",SUM(J7,F7))</f>
        <v>9</v>
      </c>
      <c r="L7" s="227">
        <f>IF(K7="","",RANK(K7,K5:K12,1))</f>
        <v>3</v>
      </c>
      <c r="M7" s="79">
        <f>VLOOKUP(ABS(L7),'Bodové hodnocení'!$A$1:$B$20,2)</f>
        <v>9</v>
      </c>
      <c r="N7" s="14"/>
      <c r="O7" s="14"/>
    </row>
    <row r="8" spans="1:15" ht="15.75">
      <c r="A8" s="15" t="s">
        <v>4</v>
      </c>
      <c r="B8" s="130" t="s">
        <v>21</v>
      </c>
      <c r="C8" s="150">
        <v>32.59</v>
      </c>
      <c r="D8" s="150">
        <v>33.797</v>
      </c>
      <c r="E8" s="395">
        <f>IF(C8="","",MAX(C8,D8))</f>
        <v>33.797</v>
      </c>
      <c r="F8" s="74">
        <f>IF(C8="","",RANK(E8,E5:E12,1))</f>
        <v>4</v>
      </c>
      <c r="G8" s="63">
        <v>0.0009406250000000001</v>
      </c>
      <c r="H8" s="64">
        <v>0.0009432870370370371</v>
      </c>
      <c r="I8" s="179">
        <f t="shared" si="0"/>
        <v>0.0009432870370370371</v>
      </c>
      <c r="J8" s="16">
        <f>IF(I8="","",RANK(I8,I5:I12,1))</f>
        <v>6</v>
      </c>
      <c r="K8" s="18">
        <f t="shared" si="1"/>
        <v>10</v>
      </c>
      <c r="L8" s="229">
        <v>5</v>
      </c>
      <c r="M8" s="18">
        <f>VLOOKUP(ABS(L8),'Bodové hodnocení'!$A$1:$B$20,2)</f>
        <v>7</v>
      </c>
      <c r="N8" s="14"/>
      <c r="O8" s="14"/>
    </row>
    <row r="9" spans="1:15" ht="15.75">
      <c r="A9" s="69" t="s">
        <v>5</v>
      </c>
      <c r="B9" s="135" t="s">
        <v>22</v>
      </c>
      <c r="C9" s="148">
        <v>27.151</v>
      </c>
      <c r="D9" s="148">
        <v>29.403</v>
      </c>
      <c r="E9" s="396">
        <f>IF(C9="","",MAX(C9,D9))</f>
        <v>29.403</v>
      </c>
      <c r="F9" s="56">
        <f>IF(C9="","",RANK(E9,E5:E12,1))</f>
        <v>2</v>
      </c>
      <c r="G9" s="76">
        <v>0.0011021990740740742</v>
      </c>
      <c r="H9" s="77">
        <v>0.0011053240740740739</v>
      </c>
      <c r="I9" s="180">
        <f t="shared" si="0"/>
        <v>0.0011053240740740739</v>
      </c>
      <c r="J9" s="225">
        <f>IF(I9="","",RANK(I9,I5:I12,1))</f>
        <v>8</v>
      </c>
      <c r="K9" s="79">
        <f t="shared" si="1"/>
        <v>10</v>
      </c>
      <c r="L9" s="227">
        <f>IF(K9="","",RANK(K9,K5:K12,1))</f>
        <v>4</v>
      </c>
      <c r="M9" s="79">
        <f>VLOOKUP(ABS(L9),'Bodové hodnocení'!$A$1:$B$20,2)</f>
        <v>8</v>
      </c>
      <c r="N9" s="14"/>
      <c r="O9" s="14"/>
    </row>
    <row r="10" spans="1:15" ht="15.75">
      <c r="A10" s="312" t="s">
        <v>6</v>
      </c>
      <c r="B10" s="313" t="s">
        <v>44</v>
      </c>
      <c r="C10" s="150"/>
      <c r="D10" s="150"/>
      <c r="E10" s="395" t="s">
        <v>42</v>
      </c>
      <c r="F10" s="74">
        <v>7</v>
      </c>
      <c r="G10" s="63">
        <v>0.0008498842592592594</v>
      </c>
      <c r="H10" s="64">
        <v>0.0008552083333333334</v>
      </c>
      <c r="I10" s="179">
        <f t="shared" si="0"/>
        <v>0.0008552083333333334</v>
      </c>
      <c r="J10" s="16">
        <f>IF(I10="","",RANK(I10,I5:I12,1))</f>
        <v>3</v>
      </c>
      <c r="K10" s="18">
        <f t="shared" si="1"/>
        <v>10</v>
      </c>
      <c r="L10" s="229">
        <v>6</v>
      </c>
      <c r="M10" s="18">
        <f>VLOOKUP(ABS(L10),'Bodové hodnocení'!$A$1:$B$20,2)</f>
        <v>6</v>
      </c>
      <c r="N10" s="14"/>
      <c r="O10" s="14"/>
    </row>
    <row r="11" spans="1:15" ht="15.75">
      <c r="A11" s="260" t="s">
        <v>7</v>
      </c>
      <c r="B11" s="261" t="s">
        <v>106</v>
      </c>
      <c r="C11" s="399">
        <v>29.055</v>
      </c>
      <c r="D11" s="399">
        <v>27.97</v>
      </c>
      <c r="E11" s="398">
        <f>IF(C11="","",MAX(C11,D11))</f>
        <v>29.055</v>
      </c>
      <c r="F11" s="176">
        <f>IF(C11="","",RANK(E11,E5:E12,1))</f>
        <v>1</v>
      </c>
      <c r="G11" s="400">
        <v>0.0007200231481481481</v>
      </c>
      <c r="H11" s="401">
        <v>0.0007188657407407407</v>
      </c>
      <c r="I11" s="180">
        <f t="shared" si="0"/>
        <v>0.0007200231481481481</v>
      </c>
      <c r="J11" s="38">
        <f>IF(I11="","",RANK(I11,I5:I12,1))</f>
        <v>1</v>
      </c>
      <c r="K11" s="79">
        <f>IF(F11="","",SUM(J11,F11))</f>
        <v>2</v>
      </c>
      <c r="L11" s="227">
        <f>IF(K11="","",RANK(K11,K5:K12,1))</f>
        <v>1</v>
      </c>
      <c r="M11" s="79">
        <f>VLOOKUP(ABS(L11),'Bodové hodnocení'!$A$1:$B$20,2)</f>
        <v>11</v>
      </c>
      <c r="N11" s="14"/>
      <c r="O11" s="14"/>
    </row>
    <row r="12" spans="1:15" ht="16.5" thickBot="1">
      <c r="A12" s="19" t="s">
        <v>8</v>
      </c>
      <c r="B12" s="132" t="s">
        <v>87</v>
      </c>
      <c r="C12" s="151">
        <v>53.929</v>
      </c>
      <c r="D12" s="152">
        <v>53.62</v>
      </c>
      <c r="E12" s="172" t="s">
        <v>42</v>
      </c>
      <c r="F12" s="20">
        <v>7</v>
      </c>
      <c r="G12" s="81">
        <v>0.0008576388888888888</v>
      </c>
      <c r="H12" s="82">
        <v>0.0008575231481481482</v>
      </c>
      <c r="I12" s="163">
        <f t="shared" si="0"/>
        <v>0.0008576388888888888</v>
      </c>
      <c r="J12" s="20">
        <f>IF(I12="","",RANK(I12,I5:I12,1))</f>
        <v>5</v>
      </c>
      <c r="K12" s="40">
        <f t="shared" si="1"/>
        <v>12</v>
      </c>
      <c r="L12" s="449" t="s">
        <v>108</v>
      </c>
      <c r="M12" s="450"/>
      <c r="N12" s="14"/>
      <c r="O12" s="14"/>
    </row>
    <row r="13" spans="3:13" ht="16.5" thickBot="1">
      <c r="C13" s="51"/>
      <c r="D13" s="51"/>
      <c r="L13" s="66"/>
      <c r="M13" s="66"/>
    </row>
    <row r="14" spans="1:13" ht="15.75">
      <c r="A14" s="439" t="s">
        <v>17</v>
      </c>
      <c r="B14" s="440"/>
      <c r="C14" s="441" t="s">
        <v>40</v>
      </c>
      <c r="D14" s="442"/>
      <c r="E14" s="442"/>
      <c r="F14" s="443"/>
      <c r="G14" s="444" t="s">
        <v>102</v>
      </c>
      <c r="H14" s="445"/>
      <c r="I14" s="445"/>
      <c r="J14" s="446"/>
      <c r="K14" s="21"/>
      <c r="L14" s="379"/>
      <c r="M14" s="23"/>
    </row>
    <row r="15" spans="1:13" ht="16.5" thickBot="1">
      <c r="A15" s="100" t="s">
        <v>10</v>
      </c>
      <c r="B15" s="133" t="s">
        <v>0</v>
      </c>
      <c r="C15" s="24" t="s">
        <v>58</v>
      </c>
      <c r="D15" s="149" t="s">
        <v>59</v>
      </c>
      <c r="E15" s="167" t="s">
        <v>11</v>
      </c>
      <c r="F15" s="101" t="s">
        <v>12</v>
      </c>
      <c r="G15" s="102" t="s">
        <v>13</v>
      </c>
      <c r="H15" s="99" t="s">
        <v>14</v>
      </c>
      <c r="I15" s="164" t="s">
        <v>11</v>
      </c>
      <c r="J15" s="101" t="s">
        <v>12</v>
      </c>
      <c r="K15" s="104" t="s">
        <v>15</v>
      </c>
      <c r="L15" s="105" t="s">
        <v>9</v>
      </c>
      <c r="M15" s="106" t="s">
        <v>36</v>
      </c>
    </row>
    <row r="16" spans="1:15" ht="15.75">
      <c r="A16" s="107" t="s">
        <v>1</v>
      </c>
      <c r="B16" s="134" t="s">
        <v>24</v>
      </c>
      <c r="C16" s="233">
        <v>27.134</v>
      </c>
      <c r="D16" s="234">
        <v>31.257</v>
      </c>
      <c r="E16" s="391">
        <f aca="true" t="shared" si="2" ref="E16:E21">IF(C16="","",MAX(C16,D16))</f>
        <v>31.257</v>
      </c>
      <c r="F16" s="42">
        <f>IF(C16="","",RANK(E16,E16:E24,1))</f>
        <v>3</v>
      </c>
      <c r="G16" s="236">
        <v>0.0006508101851851852</v>
      </c>
      <c r="H16" s="238">
        <v>0.00065</v>
      </c>
      <c r="I16" s="178">
        <f>IF(G16="","",MAX(G16,H16))</f>
        <v>0.0006508101851851852</v>
      </c>
      <c r="J16" s="392">
        <f>IF(I16="","",RANK(I16,I16:I24,1))</f>
        <v>2</v>
      </c>
      <c r="K16" s="239">
        <f aca="true" t="shared" si="3" ref="K16:K24">IF(F16="","",SUM(J16,F16))</f>
        <v>5</v>
      </c>
      <c r="L16" s="326">
        <f>IF(K16="","",RANK(K16,K16:K24,1))</f>
        <v>2</v>
      </c>
      <c r="M16" s="239">
        <f>VLOOKUP(ABS(L16),'Bodové hodnocení'!$A$1:$B$20,2)</f>
        <v>10</v>
      </c>
      <c r="N16" s="14"/>
      <c r="O16" s="14"/>
    </row>
    <row r="17" spans="1:15" ht="15.75">
      <c r="A17" s="15" t="s">
        <v>2</v>
      </c>
      <c r="B17" s="130" t="s">
        <v>20</v>
      </c>
      <c r="C17" s="158">
        <v>33.756</v>
      </c>
      <c r="D17" s="241">
        <v>28.7</v>
      </c>
      <c r="E17" s="175">
        <f t="shared" si="2"/>
        <v>33.756</v>
      </c>
      <c r="F17" s="16">
        <f>IF(C17="","",RANK(E17,E16:E24,1))</f>
        <v>6</v>
      </c>
      <c r="G17" s="63">
        <v>0.0007954861111111111</v>
      </c>
      <c r="H17" s="64">
        <v>0.0007903935185185185</v>
      </c>
      <c r="I17" s="179">
        <f>IF(G17="","",MAX(G17,H17))</f>
        <v>0.0007954861111111111</v>
      </c>
      <c r="J17" s="16">
        <f>IF(I17="","",RANK(I17,I16:I24,1))</f>
        <v>8</v>
      </c>
      <c r="K17" s="18">
        <f t="shared" si="3"/>
        <v>14</v>
      </c>
      <c r="L17" s="229">
        <f>IF(K17="","",RANK(K17,K16:K24,1))</f>
        <v>8</v>
      </c>
      <c r="M17" s="18">
        <f>VLOOKUP(ABS(L17),'Bodové hodnocení'!$A$1:$B$20,2)</f>
        <v>4</v>
      </c>
      <c r="N17" s="14"/>
      <c r="O17" s="14"/>
    </row>
    <row r="18" spans="1:15" ht="15.75">
      <c r="A18" s="85" t="s">
        <v>3</v>
      </c>
      <c r="B18" s="135" t="s">
        <v>37</v>
      </c>
      <c r="C18" s="243">
        <v>56.175</v>
      </c>
      <c r="D18" s="244">
        <v>55.183</v>
      </c>
      <c r="E18" s="393">
        <f t="shared" si="2"/>
        <v>56.175</v>
      </c>
      <c r="F18" s="38">
        <f>IF(C18="","",RANK(E18,E16:E24,1))</f>
        <v>9</v>
      </c>
      <c r="G18" s="76">
        <v>0.0007530092592592593</v>
      </c>
      <c r="H18" s="77">
        <v>0.000753587962962963</v>
      </c>
      <c r="I18" s="180">
        <f aca="true" t="shared" si="4" ref="I18:I24">IF(G18="","",MAX(G18,H18))</f>
        <v>0.000753587962962963</v>
      </c>
      <c r="J18" s="225">
        <f>IF(I18="","",RANK(I18,I16:I24,1))</f>
        <v>7</v>
      </c>
      <c r="K18" s="79">
        <f t="shared" si="3"/>
        <v>16</v>
      </c>
      <c r="L18" s="447" t="s">
        <v>108</v>
      </c>
      <c r="M18" s="448"/>
      <c r="N18" s="14"/>
      <c r="O18" s="14"/>
    </row>
    <row r="19" spans="1:15" ht="15.75">
      <c r="A19" s="15" t="s">
        <v>4</v>
      </c>
      <c r="B19" s="130" t="s">
        <v>21</v>
      </c>
      <c r="C19" s="158">
        <v>28.076</v>
      </c>
      <c r="D19" s="241">
        <v>32.157</v>
      </c>
      <c r="E19" s="175">
        <f t="shared" si="2"/>
        <v>32.157</v>
      </c>
      <c r="F19" s="16">
        <f>IF(C19="","",RANK(E19,E16:E24,1))</f>
        <v>5</v>
      </c>
      <c r="G19" s="63">
        <v>0.000724074074074074</v>
      </c>
      <c r="H19" s="64">
        <v>0.0007280092592592593</v>
      </c>
      <c r="I19" s="179">
        <f t="shared" si="4"/>
        <v>0.0007280092592592593</v>
      </c>
      <c r="J19" s="16">
        <f>IF(I19="","",RANK(I19,I16:I24,1))</f>
        <v>6</v>
      </c>
      <c r="K19" s="18">
        <f t="shared" si="3"/>
        <v>11</v>
      </c>
      <c r="L19" s="229">
        <f>IF(K19="","",RANK(K19,K16:K24,1))</f>
        <v>5</v>
      </c>
      <c r="M19" s="18">
        <f>VLOOKUP(ABS(L19),'Bodové hodnocení'!$A$1:$B$20,2)</f>
        <v>7</v>
      </c>
      <c r="N19" s="14"/>
      <c r="O19" s="14"/>
    </row>
    <row r="20" spans="1:15" ht="15.75">
      <c r="A20" s="85" t="s">
        <v>5</v>
      </c>
      <c r="B20" s="135" t="s">
        <v>41</v>
      </c>
      <c r="C20" s="243">
        <v>24.856</v>
      </c>
      <c r="D20" s="244">
        <v>27.419</v>
      </c>
      <c r="E20" s="393">
        <f t="shared" si="2"/>
        <v>27.419</v>
      </c>
      <c r="F20" s="38">
        <f>IF(C20="","",RANK(E20,E16:E24,1))</f>
        <v>1</v>
      </c>
      <c r="G20" s="76">
        <v>0.0006182870370370371</v>
      </c>
      <c r="H20" s="77">
        <v>0.0006219907407407408</v>
      </c>
      <c r="I20" s="180">
        <f t="shared" si="4"/>
        <v>0.0006219907407407408</v>
      </c>
      <c r="J20" s="225">
        <f>IF(I20="","",RANK(I20,I16:I24,1))</f>
        <v>1</v>
      </c>
      <c r="K20" s="79">
        <f t="shared" si="3"/>
        <v>2</v>
      </c>
      <c r="L20" s="227">
        <f>IF(K20="","",RANK(K20,K16:K24,1))</f>
        <v>1</v>
      </c>
      <c r="M20" s="79">
        <f>VLOOKUP(ABS(L20),'Bodové hodnocení'!$A$1:$B$20,2)</f>
        <v>11</v>
      </c>
      <c r="N20" s="14"/>
      <c r="O20" s="14"/>
    </row>
    <row r="21" spans="1:15" ht="15.75">
      <c r="A21" s="15" t="s">
        <v>6</v>
      </c>
      <c r="B21" s="130" t="s">
        <v>70</v>
      </c>
      <c r="C21" s="158">
        <v>31.05</v>
      </c>
      <c r="D21" s="241">
        <v>32.145</v>
      </c>
      <c r="E21" s="175">
        <f t="shared" si="2"/>
        <v>32.145</v>
      </c>
      <c r="F21" s="16">
        <f>IF(C21="","",RANK(E21,E16:E24,1))</f>
        <v>4</v>
      </c>
      <c r="G21" s="63">
        <v>0.0007811342592592593</v>
      </c>
      <c r="H21" s="64">
        <v>0.0007840277777777777</v>
      </c>
      <c r="I21" s="179" t="s">
        <v>42</v>
      </c>
      <c r="J21" s="16">
        <v>9</v>
      </c>
      <c r="K21" s="18">
        <f t="shared" si="3"/>
        <v>13</v>
      </c>
      <c r="L21" s="229">
        <f>IF(K21="","",RANK(K21,K16:K24,1))</f>
        <v>6</v>
      </c>
      <c r="M21" s="18">
        <f>VLOOKUP(ABS(L21),'Bodové hodnocení'!$A$1:$B$20,2)</f>
        <v>6</v>
      </c>
      <c r="N21" s="14"/>
      <c r="O21" s="14"/>
    </row>
    <row r="22" spans="1:15" ht="15.75">
      <c r="A22" s="85" t="s">
        <v>7</v>
      </c>
      <c r="B22" s="135" t="s">
        <v>44</v>
      </c>
      <c r="C22" s="154">
        <v>38.049</v>
      </c>
      <c r="D22" s="405">
        <v>34.712</v>
      </c>
      <c r="E22" s="393">
        <f>IF(C22="","",MAX(C22,D22))</f>
        <v>38.049</v>
      </c>
      <c r="F22" s="38">
        <f>IF(C22="","",RANK(E22,E16:E24,1))</f>
        <v>8</v>
      </c>
      <c r="G22" s="76">
        <v>0.0007269675925925925</v>
      </c>
      <c r="H22" s="77">
        <v>0.0007179398148148149</v>
      </c>
      <c r="I22" s="180">
        <f t="shared" si="4"/>
        <v>0.0007269675925925925</v>
      </c>
      <c r="J22" s="225">
        <f>IF(I22="","",RANK(I22,I16:I24,1))</f>
        <v>5</v>
      </c>
      <c r="K22" s="79">
        <f t="shared" si="3"/>
        <v>13</v>
      </c>
      <c r="L22" s="227">
        <v>7</v>
      </c>
      <c r="M22" s="79">
        <f>VLOOKUP(ABS(L22),'Bodové hodnocení'!$A$1:$B$20,2)</f>
        <v>5</v>
      </c>
      <c r="N22" s="14"/>
      <c r="O22" s="14"/>
    </row>
    <row r="23" spans="1:15" ht="15.75">
      <c r="A23" s="15" t="s">
        <v>8</v>
      </c>
      <c r="B23" s="130" t="s">
        <v>22</v>
      </c>
      <c r="C23" s="158">
        <v>37.826</v>
      </c>
      <c r="D23" s="241">
        <v>33.344</v>
      </c>
      <c r="E23" s="175">
        <f>IF(C23="","",MAX(C23,D23))</f>
        <v>37.826</v>
      </c>
      <c r="F23" s="16">
        <f>IF(C23="","",RANK(E23,E16:E24,1))</f>
        <v>7</v>
      </c>
      <c r="G23" s="63">
        <v>0.0006733796296296297</v>
      </c>
      <c r="H23" s="64">
        <v>0.0006767361111111111</v>
      </c>
      <c r="I23" s="179">
        <f t="shared" si="4"/>
        <v>0.0006767361111111111</v>
      </c>
      <c r="J23" s="16">
        <f>IF(I23="","",RANK(I23,I16:I24,1))</f>
        <v>3</v>
      </c>
      <c r="K23" s="18">
        <f t="shared" si="3"/>
        <v>10</v>
      </c>
      <c r="L23" s="229">
        <f>IF(K23="","",RANK(K23,K16:K24,1))</f>
        <v>4</v>
      </c>
      <c r="M23" s="18">
        <f>VLOOKUP(ABS(L23),'Bodové hodnocení'!$A$1:$B$20,2)</f>
        <v>8</v>
      </c>
      <c r="N23" s="14"/>
      <c r="O23" s="14"/>
    </row>
    <row r="24" spans="1:15" ht="16.5" thickBot="1">
      <c r="A24" s="91" t="s">
        <v>39</v>
      </c>
      <c r="B24" s="136" t="s">
        <v>107</v>
      </c>
      <c r="C24" s="380">
        <v>28.113</v>
      </c>
      <c r="D24" s="381">
        <v>30.288</v>
      </c>
      <c r="E24" s="394">
        <f>IF(C24="","",MAX(C24,D24))</f>
        <v>30.288</v>
      </c>
      <c r="F24" s="39">
        <f>IF(C24="","",RANK(E24,E16:E24,1))</f>
        <v>2</v>
      </c>
      <c r="G24" s="383">
        <v>0.0007109953703703704</v>
      </c>
      <c r="H24" s="384">
        <v>0.0007118055555555555</v>
      </c>
      <c r="I24" s="368">
        <f t="shared" si="4"/>
        <v>0.0007118055555555555</v>
      </c>
      <c r="J24" s="382">
        <f>IF(I24="","",RANK(I24,I16:I24,1))</f>
        <v>4</v>
      </c>
      <c r="K24" s="228">
        <f t="shared" si="3"/>
        <v>6</v>
      </c>
      <c r="L24" s="385">
        <f>IF(K24="","",RANK(K24,K16:K24,1))</f>
        <v>3</v>
      </c>
      <c r="M24" s="228">
        <f>VLOOKUP(ABS(L24),'Bodové hodnocení'!$A$1:$B$20,2)</f>
        <v>9</v>
      </c>
      <c r="N24" s="14">
        <f>IF(L24=1,10,IF(L24=2,9,IF(L24=3,8,IF(L24=4,7,IF(L24=5,6,IF(L24=6,5,IF(L24=7,4,0)))))))</f>
        <v>8</v>
      </c>
      <c r="O24" s="14">
        <f>IF(L24=8,4,IF(L24=9,3,IF(L24=10,2,IF(L24=11,1,IF(L24=12,1,1)))))</f>
        <v>1</v>
      </c>
    </row>
  </sheetData>
  <sheetProtection/>
  <mergeCells count="9">
    <mergeCell ref="L18:M18"/>
    <mergeCell ref="L12:M12"/>
    <mergeCell ref="A1:M1"/>
    <mergeCell ref="A3:B3"/>
    <mergeCell ref="C3:F3"/>
    <mergeCell ref="G3:J3"/>
    <mergeCell ref="A14:B14"/>
    <mergeCell ref="C14:F14"/>
    <mergeCell ref="G14:J14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3" max="65535" man="1"/>
  </colBreaks>
  <ignoredErrors>
    <ignoredError sqref="K24 K16:K17 K18 K19 K20 K21 K22 K23 K5:K1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23"/>
  <sheetViews>
    <sheetView showGridLines="0" zoomScale="96" zoomScaleNormal="96" zoomScalePageLayoutView="0" workbookViewId="0" topLeftCell="A1">
      <selection activeCell="C9" sqref="C9:D9"/>
    </sheetView>
  </sheetViews>
  <sheetFormatPr defaultColWidth="9.140625" defaultRowHeight="15"/>
  <cols>
    <col min="1" max="1" width="7.00390625" style="43" customWidth="1"/>
    <col min="2" max="2" width="16.8515625" style="43" customWidth="1"/>
    <col min="3" max="4" width="12.7109375" style="43" customWidth="1"/>
    <col min="5" max="5" width="13.7109375" style="43" customWidth="1"/>
    <col min="6" max="8" width="10.7109375" style="43" customWidth="1"/>
    <col min="9" max="9" width="13.7109375" style="43" customWidth="1"/>
    <col min="10" max="10" width="10.7109375" style="43" customWidth="1"/>
    <col min="11" max="11" width="17.140625" style="43" customWidth="1"/>
    <col min="12" max="13" width="10.7109375" style="43" customWidth="1"/>
    <col min="14" max="16384" width="9.140625" style="43" customWidth="1"/>
  </cols>
  <sheetData>
    <row r="1" spans="1:13" ht="23.25" thickBot="1">
      <c r="A1" s="436" t="s">
        <v>101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8"/>
    </row>
    <row r="2" ht="16.5" thickBot="1">
      <c r="A2" s="54"/>
    </row>
    <row r="3" spans="1:13" ht="15.75">
      <c r="A3" s="439" t="s">
        <v>16</v>
      </c>
      <c r="B3" s="440"/>
      <c r="C3" s="441" t="s">
        <v>40</v>
      </c>
      <c r="D3" s="442"/>
      <c r="E3" s="442"/>
      <c r="F3" s="443"/>
      <c r="G3" s="444" t="s">
        <v>102</v>
      </c>
      <c r="H3" s="445"/>
      <c r="I3" s="445"/>
      <c r="J3" s="446"/>
      <c r="K3" s="21"/>
      <c r="L3" s="378"/>
      <c r="M3" s="23"/>
    </row>
    <row r="4" spans="1:13" ht="16.5" thickBot="1">
      <c r="A4" s="24" t="s">
        <v>10</v>
      </c>
      <c r="B4" s="128" t="s">
        <v>0</v>
      </c>
      <c r="C4" s="24" t="s">
        <v>58</v>
      </c>
      <c r="D4" s="149" t="s">
        <v>59</v>
      </c>
      <c r="E4" s="169" t="s">
        <v>11</v>
      </c>
      <c r="F4" s="25" t="s">
        <v>12</v>
      </c>
      <c r="G4" s="26" t="s">
        <v>13</v>
      </c>
      <c r="H4" s="27" t="s">
        <v>14</v>
      </c>
      <c r="I4" s="160" t="s">
        <v>11</v>
      </c>
      <c r="J4" s="25" t="s">
        <v>12</v>
      </c>
      <c r="K4" s="28" t="s">
        <v>15</v>
      </c>
      <c r="L4" s="29" t="s">
        <v>9</v>
      </c>
      <c r="M4" s="28" t="s">
        <v>36</v>
      </c>
    </row>
    <row r="5" spans="1:15" ht="15.75">
      <c r="A5" s="10" t="s">
        <v>1</v>
      </c>
      <c r="B5" s="134" t="s">
        <v>43</v>
      </c>
      <c r="C5" s="148">
        <v>39.966</v>
      </c>
      <c r="D5" s="148">
        <v>36.353</v>
      </c>
      <c r="E5" s="170"/>
      <c r="F5" s="56"/>
      <c r="G5" s="57"/>
      <c r="H5" s="58"/>
      <c r="I5" s="180"/>
      <c r="J5" s="223"/>
      <c r="K5" s="61">
        <f aca="true" t="shared" si="0" ref="K5:K11">IF(F5="","",SUM(J5,F5))</f>
      </c>
      <c r="L5" s="226">
        <f>IF(K5="","",RANK(K5,K5:K11,1))</f>
      </c>
      <c r="M5" s="61">
        <f aca="true" t="shared" si="1" ref="M5:M11">IF(L5="","",SUM(N5:O5))</f>
      </c>
      <c r="N5" s="14">
        <f>IF(L5=1,10,IF(L5=2,9,IF(L5=3,8,IF(L5=4,7,IF(L5=5,6,IF(L5=6,5,IF(L5=7,4,0)))))))</f>
        <v>0</v>
      </c>
      <c r="O5" s="14">
        <f>IF(L5=8,4,IF(L5=9,3,IF(L5=10,2,IF(L5=11,1,IF(L5=12,1,1)))))</f>
        <v>1</v>
      </c>
    </row>
    <row r="6" spans="1:15" ht="15.75">
      <c r="A6" s="15" t="s">
        <v>2</v>
      </c>
      <c r="B6" s="130" t="s">
        <v>103</v>
      </c>
      <c r="C6" s="150">
        <v>30.188</v>
      </c>
      <c r="D6" s="150">
        <v>34.96</v>
      </c>
      <c r="E6" s="171">
        <f>IF(C6="","",MAX(C6,D6))</f>
        <v>34.96</v>
      </c>
      <c r="F6" s="74">
        <f>IF(C6="","",RANK(E6,E5:E11,1))</f>
        <v>2</v>
      </c>
      <c r="G6" s="63">
        <v>0.0008155092592592592</v>
      </c>
      <c r="H6" s="64">
        <v>0.0008173611111111112</v>
      </c>
      <c r="I6" s="179">
        <f aca="true" t="shared" si="2" ref="I6:I11">IF(G6="","",MAX(G6,H6))</f>
        <v>0.0008173611111111112</v>
      </c>
      <c r="J6" s="16">
        <f>IF(I6="","",RANK(I6,I5:I11,1))</f>
        <v>2</v>
      </c>
      <c r="K6" s="18">
        <f t="shared" si="0"/>
        <v>4</v>
      </c>
      <c r="L6" s="229">
        <v>2</v>
      </c>
      <c r="M6" s="18">
        <f t="shared" si="1"/>
        <v>10</v>
      </c>
      <c r="N6" s="14">
        <f aca="true" t="shared" si="3" ref="N6:N11">IF(L6=1,10,IF(L6=2,9,IF(L6=3,8,IF(L6=4,7,IF(L6=5,6,IF(L6=6,5,IF(L6=7,4,0)))))))</f>
        <v>9</v>
      </c>
      <c r="O6" s="14">
        <f aca="true" t="shared" si="4" ref="O6:O11">IF(L6=8,4,IF(L6=9,3,IF(L6=10,2,IF(L6=11,1,IF(L6=12,1,1)))))</f>
        <v>1</v>
      </c>
    </row>
    <row r="7" spans="1:15" ht="15.75">
      <c r="A7" s="9" t="s">
        <v>3</v>
      </c>
      <c r="B7" s="135" t="s">
        <v>45</v>
      </c>
      <c r="C7" s="148">
        <v>37.938</v>
      </c>
      <c r="D7" s="148">
        <v>46.005</v>
      </c>
      <c r="E7" s="170">
        <f>IF(C7="","",MAX(C7,D7))</f>
        <v>46.005</v>
      </c>
      <c r="F7" s="56">
        <f>IF(C7="","",RANK(E7,E5:E11,1))</f>
        <v>5</v>
      </c>
      <c r="G7" s="72">
        <v>0.0009479166666666667</v>
      </c>
      <c r="H7" s="73">
        <v>0.0009480324074074074</v>
      </c>
      <c r="I7" s="180">
        <f t="shared" si="2"/>
        <v>0.0009480324074074074</v>
      </c>
      <c r="J7" s="225">
        <f>IF(I7="","",RANK(I7,I5:I11,1))</f>
        <v>5</v>
      </c>
      <c r="K7" s="79">
        <f t="shared" si="0"/>
        <v>10</v>
      </c>
      <c r="L7" s="227">
        <f>IF(K7="","",RANK(K7,K5:K11,1))</f>
        <v>5</v>
      </c>
      <c r="M7" s="79">
        <f t="shared" si="1"/>
        <v>7</v>
      </c>
      <c r="N7" s="14">
        <f t="shared" si="3"/>
        <v>6</v>
      </c>
      <c r="O7" s="14">
        <f t="shared" si="4"/>
        <v>1</v>
      </c>
    </row>
    <row r="8" spans="1:15" ht="15.75">
      <c r="A8" s="15" t="s">
        <v>4</v>
      </c>
      <c r="B8" s="130" t="s">
        <v>43</v>
      </c>
      <c r="C8" s="150">
        <v>36.559</v>
      </c>
      <c r="D8" s="150">
        <v>34.61</v>
      </c>
      <c r="E8" s="171">
        <f>IF(C8="","",MAX(C8,D8))</f>
        <v>36.559</v>
      </c>
      <c r="F8" s="74">
        <f>IF(C8="","",RANK(E8,E5:E11,1))</f>
        <v>3</v>
      </c>
      <c r="G8" s="63">
        <v>0.000764699074074074</v>
      </c>
      <c r="H8" s="64">
        <v>0.0007644675925925926</v>
      </c>
      <c r="I8" s="179">
        <f t="shared" si="2"/>
        <v>0.000764699074074074</v>
      </c>
      <c r="J8" s="16">
        <f>IF(I8="","",RANK(I8,I5:I11,1))</f>
        <v>1</v>
      </c>
      <c r="K8" s="18">
        <f t="shared" si="0"/>
        <v>4</v>
      </c>
      <c r="L8" s="229">
        <v>3</v>
      </c>
      <c r="M8" s="18">
        <f t="shared" si="1"/>
        <v>9</v>
      </c>
      <c r="N8" s="14">
        <f t="shared" si="3"/>
        <v>8</v>
      </c>
      <c r="O8" s="14">
        <f t="shared" si="4"/>
        <v>1</v>
      </c>
    </row>
    <row r="9" spans="1:15" ht="15.75">
      <c r="A9" s="69" t="s">
        <v>5</v>
      </c>
      <c r="B9" s="135" t="s">
        <v>23</v>
      </c>
      <c r="C9" s="148">
        <v>31.107</v>
      </c>
      <c r="D9" s="148">
        <v>30.799</v>
      </c>
      <c r="E9" s="170">
        <f>IF(C9="","",MAX(C9,D9))</f>
        <v>31.107</v>
      </c>
      <c r="F9" s="56">
        <f>IF(C9="","",RANK(E9,E5:E11,1))</f>
        <v>1</v>
      </c>
      <c r="G9" s="76">
        <v>0.0008704861111111109</v>
      </c>
      <c r="H9" s="77">
        <v>0.000870949074074074</v>
      </c>
      <c r="I9" s="180">
        <f t="shared" si="2"/>
        <v>0.000870949074074074</v>
      </c>
      <c r="J9" s="225">
        <f>IF(I9="","",RANK(I9,I5:I11,1))</f>
        <v>3</v>
      </c>
      <c r="K9" s="79">
        <f t="shared" si="0"/>
        <v>4</v>
      </c>
      <c r="L9" s="227">
        <f>IF(K9="","",RANK(K9,K5:K11,1))</f>
        <v>1</v>
      </c>
      <c r="M9" s="79">
        <f t="shared" si="1"/>
        <v>11</v>
      </c>
      <c r="N9" s="14">
        <f t="shared" si="3"/>
        <v>10</v>
      </c>
      <c r="O9" s="14">
        <f t="shared" si="4"/>
        <v>1</v>
      </c>
    </row>
    <row r="10" spans="1:15" ht="15.75">
      <c r="A10" s="312" t="s">
        <v>6</v>
      </c>
      <c r="B10" s="313" t="s">
        <v>44</v>
      </c>
      <c r="C10" s="150">
        <v>40.202</v>
      </c>
      <c r="D10" s="150">
        <v>38.545</v>
      </c>
      <c r="E10" s="171">
        <f>IF(C10="","",MAX(C10,D10))</f>
        <v>40.202</v>
      </c>
      <c r="F10" s="74">
        <f>IF(C10="","",RANK(E10,E6:E12,1))</f>
        <v>4</v>
      </c>
      <c r="G10" s="63">
        <v>0.0009283564814814815</v>
      </c>
      <c r="H10" s="64">
        <v>0.0009282407407407408</v>
      </c>
      <c r="I10" s="179">
        <f t="shared" si="2"/>
        <v>0.0009283564814814815</v>
      </c>
      <c r="J10" s="16">
        <f>IF(I10="","",RANK(I10,I6:I12,1))</f>
        <v>4</v>
      </c>
      <c r="K10" s="18">
        <f>IF(F10="","",SUM(J10,F10))</f>
        <v>8</v>
      </c>
      <c r="L10" s="229">
        <f>IF(K10="","",RANK(K10,K6:K12,1))</f>
        <v>4</v>
      </c>
      <c r="M10" s="18">
        <f>IF(L10="","",SUM(N10:O10))</f>
        <v>8</v>
      </c>
      <c r="N10" s="14">
        <f>IF(L10=1,10,IF(L10=2,9,IF(L10=3,8,IF(L10=4,7,IF(L10=5,6,IF(L10=6,5,IF(L10=7,4,0)))))))</f>
        <v>7</v>
      </c>
      <c r="O10" s="14">
        <f>IF(L10=8,4,IF(L10=9,3,IF(L10=10,2,IF(L10=11,1,IF(L10=12,1,1)))))</f>
        <v>1</v>
      </c>
    </row>
    <row r="11" spans="1:15" ht="16.5" thickBot="1">
      <c r="A11" s="91" t="s">
        <v>7</v>
      </c>
      <c r="B11" s="136" t="s">
        <v>55</v>
      </c>
      <c r="C11" s="156">
        <v>52.485</v>
      </c>
      <c r="D11" s="386">
        <v>36.103</v>
      </c>
      <c r="E11" s="387" t="s">
        <v>42</v>
      </c>
      <c r="F11" s="39">
        <v>6</v>
      </c>
      <c r="G11" s="113">
        <v>0.0009552083333333332</v>
      </c>
      <c r="H11" s="110">
        <v>0.0009550925925925926</v>
      </c>
      <c r="I11" s="368">
        <f t="shared" si="2"/>
        <v>0.0009552083333333332</v>
      </c>
      <c r="J11" s="39">
        <f>IF(I11="","",RANK(I11,I5:I11,1))</f>
        <v>6</v>
      </c>
      <c r="K11" s="120">
        <f t="shared" si="0"/>
        <v>12</v>
      </c>
      <c r="L11" s="388">
        <f>IF(K11="","",RANK(K11,K5:K11,1))</f>
        <v>6</v>
      </c>
      <c r="M11" s="120">
        <f t="shared" si="1"/>
        <v>6</v>
      </c>
      <c r="N11" s="14">
        <f t="shared" si="3"/>
        <v>5</v>
      </c>
      <c r="O11" s="14">
        <f t="shared" si="4"/>
        <v>1</v>
      </c>
    </row>
    <row r="12" spans="3:13" ht="16.5" thickBot="1">
      <c r="C12" s="51"/>
      <c r="D12" s="51"/>
      <c r="L12" s="66"/>
      <c r="M12" s="66"/>
    </row>
    <row r="13" spans="1:13" ht="15.75">
      <c r="A13" s="439" t="s">
        <v>17</v>
      </c>
      <c r="B13" s="440"/>
      <c r="C13" s="441" t="s">
        <v>40</v>
      </c>
      <c r="D13" s="442"/>
      <c r="E13" s="442"/>
      <c r="F13" s="443"/>
      <c r="G13" s="444" t="s">
        <v>102</v>
      </c>
      <c r="H13" s="445"/>
      <c r="I13" s="445"/>
      <c r="J13" s="446"/>
      <c r="K13" s="21"/>
      <c r="L13" s="378"/>
      <c r="M13" s="23"/>
    </row>
    <row r="14" spans="1:13" ht="16.5" thickBot="1">
      <c r="A14" s="100" t="s">
        <v>10</v>
      </c>
      <c r="B14" s="133" t="s">
        <v>0</v>
      </c>
      <c r="C14" s="24" t="s">
        <v>58</v>
      </c>
      <c r="D14" s="149" t="s">
        <v>59</v>
      </c>
      <c r="E14" s="167" t="s">
        <v>11</v>
      </c>
      <c r="F14" s="101" t="s">
        <v>12</v>
      </c>
      <c r="G14" s="102" t="s">
        <v>13</v>
      </c>
      <c r="H14" s="99" t="s">
        <v>14</v>
      </c>
      <c r="I14" s="164" t="s">
        <v>11</v>
      </c>
      <c r="J14" s="101" t="s">
        <v>12</v>
      </c>
      <c r="K14" s="104" t="s">
        <v>15</v>
      </c>
      <c r="L14" s="105" t="s">
        <v>9</v>
      </c>
      <c r="M14" s="106" t="s">
        <v>36</v>
      </c>
    </row>
    <row r="15" spans="1:15" ht="15.75">
      <c r="A15" s="107" t="s">
        <v>1</v>
      </c>
      <c r="B15" s="134" t="s">
        <v>70</v>
      </c>
      <c r="C15" s="233"/>
      <c r="D15" s="234"/>
      <c r="E15" s="235" t="s">
        <v>42</v>
      </c>
      <c r="F15" s="232">
        <v>6</v>
      </c>
      <c r="G15" s="236">
        <v>0.0009151620370370369</v>
      </c>
      <c r="H15" s="238">
        <v>0.0009151620370370369</v>
      </c>
      <c r="I15" s="178">
        <f>IF(G15="","",MAX(G15,H15))</f>
        <v>0.0009151620370370369</v>
      </c>
      <c r="J15" s="232">
        <f>IF(I15="","",RANK(I15,I15:I23,1))</f>
        <v>7</v>
      </c>
      <c r="K15" s="239">
        <f aca="true" t="shared" si="5" ref="K15:K23">IF(F15="","",SUM(J15,F15))</f>
        <v>13</v>
      </c>
      <c r="L15" s="227">
        <f>IF(K15="","",RANK(K15,K15:K23,1))</f>
        <v>8</v>
      </c>
      <c r="M15" s="239">
        <f aca="true" t="shared" si="6" ref="M15:M23">IF(L15="","",SUM(N15:O15))</f>
        <v>4</v>
      </c>
      <c r="N15" s="14">
        <f>IF(L15=1,10,IF(L15=2,9,IF(L15=3,8,IF(L15=4,7,IF(L15=5,6,IF(L15=6,5,IF(L15=7,4,0)))))))</f>
        <v>0</v>
      </c>
      <c r="O15" s="14">
        <f aca="true" t="shared" si="7" ref="O15:O23">IF(L15=8,4,IF(L15=9,3,IF(L15=10,2,IF(L15=11,1,IF(L15=12,1,1)))))</f>
        <v>4</v>
      </c>
    </row>
    <row r="16" spans="1:15" ht="15.75">
      <c r="A16" s="15" t="s">
        <v>2</v>
      </c>
      <c r="B16" s="130" t="s">
        <v>48</v>
      </c>
      <c r="C16" s="158">
        <v>24.81</v>
      </c>
      <c r="D16" s="241">
        <v>28.576</v>
      </c>
      <c r="E16" s="242">
        <f aca="true" t="shared" si="8" ref="E16:E22">IF(C16="","",MAX(C16,D16))</f>
        <v>28.576</v>
      </c>
      <c r="F16" s="16">
        <f>IF(C16="","",RANK(E16,E15:E23,1))</f>
        <v>2</v>
      </c>
      <c r="G16" s="63"/>
      <c r="H16" s="64"/>
      <c r="I16" s="179" t="s">
        <v>42</v>
      </c>
      <c r="J16" s="16">
        <v>8</v>
      </c>
      <c r="K16" s="18">
        <f t="shared" si="5"/>
        <v>10</v>
      </c>
      <c r="L16" s="229">
        <f>IF(K16="","",RANK(K16,K15:K23,1))</f>
        <v>4</v>
      </c>
      <c r="M16" s="18">
        <f t="shared" si="6"/>
        <v>8</v>
      </c>
      <c r="N16" s="14">
        <f>IF(L16=1,10,IF(L16=2,9,IF(L16=3,8,IF(L16=4,7,IF(L16=5,6,IF(L16=6,5,IF(L16=7,4,0)))))))</f>
        <v>7</v>
      </c>
      <c r="O16" s="14">
        <f t="shared" si="7"/>
        <v>1</v>
      </c>
    </row>
    <row r="17" spans="1:15" ht="15.75">
      <c r="A17" s="85" t="s">
        <v>3</v>
      </c>
      <c r="B17" s="135" t="s">
        <v>21</v>
      </c>
      <c r="C17" s="243">
        <v>46.236</v>
      </c>
      <c r="D17" s="244">
        <v>44.152</v>
      </c>
      <c r="E17" s="245">
        <f t="shared" si="8"/>
        <v>46.236</v>
      </c>
      <c r="F17" s="225">
        <f>IF(C17="","",RANK(E17,E15:E23,1))</f>
        <v>5</v>
      </c>
      <c r="G17" s="76">
        <v>0.0008399305555555555</v>
      </c>
      <c r="H17" s="77">
        <v>0.0008390046296296296</v>
      </c>
      <c r="I17" s="180">
        <f aca="true" t="shared" si="9" ref="I17:I23">IF(G17="","",MAX(G17,H17))</f>
        <v>0.0008399305555555555</v>
      </c>
      <c r="J17" s="225">
        <f>IF(I17="","",RANK(I17,I15:I23,1))</f>
        <v>6</v>
      </c>
      <c r="K17" s="79">
        <f t="shared" si="5"/>
        <v>11</v>
      </c>
      <c r="L17" s="227">
        <f>IF(K17="","",RANK(K17,K15:K23,1))</f>
        <v>6</v>
      </c>
      <c r="M17" s="79">
        <f t="shared" si="6"/>
        <v>6</v>
      </c>
      <c r="N17" s="14">
        <f aca="true" t="shared" si="10" ref="N17:N23">IF(L17=1,10,IF(L17=2,9,IF(L17=3,8,IF(L17=4,7,IF(L17=5,6,IF(L17=6,5,IF(L17=7,4,0)))))))</f>
        <v>5</v>
      </c>
      <c r="O17" s="14">
        <f t="shared" si="7"/>
        <v>1</v>
      </c>
    </row>
    <row r="18" spans="1:15" ht="15.75">
      <c r="A18" s="15" t="s">
        <v>4</v>
      </c>
      <c r="B18" s="130" t="s">
        <v>44</v>
      </c>
      <c r="C18" s="158">
        <v>40.024</v>
      </c>
      <c r="D18" s="241"/>
      <c r="E18" s="242" t="s">
        <v>42</v>
      </c>
      <c r="F18" s="16">
        <v>6</v>
      </c>
      <c r="G18" s="63">
        <v>0.0007438657407407407</v>
      </c>
      <c r="H18" s="64">
        <v>0.0007366898148148147</v>
      </c>
      <c r="I18" s="179">
        <f t="shared" si="9"/>
        <v>0.0007438657407407407</v>
      </c>
      <c r="J18" s="16">
        <f>IF(I18="","",RANK(I18,I15:I23,1))</f>
        <v>4</v>
      </c>
      <c r="K18" s="18">
        <f t="shared" si="5"/>
        <v>10</v>
      </c>
      <c r="L18" s="229">
        <v>5</v>
      </c>
      <c r="M18" s="18">
        <f t="shared" si="6"/>
        <v>7</v>
      </c>
      <c r="N18" s="14">
        <f t="shared" si="10"/>
        <v>6</v>
      </c>
      <c r="O18" s="14">
        <f t="shared" si="7"/>
        <v>1</v>
      </c>
    </row>
    <row r="19" spans="1:15" ht="15.75">
      <c r="A19" s="85" t="s">
        <v>5</v>
      </c>
      <c r="B19" s="135" t="s">
        <v>20</v>
      </c>
      <c r="C19" s="243">
        <v>37.931</v>
      </c>
      <c r="D19" s="244">
        <v>37.047</v>
      </c>
      <c r="E19" s="245">
        <f t="shared" si="8"/>
        <v>37.931</v>
      </c>
      <c r="F19" s="225">
        <f>IF(C19="","",RANK(E19,E15:E23,1))</f>
        <v>3</v>
      </c>
      <c r="G19" s="76">
        <v>0.0006337962962962963</v>
      </c>
      <c r="H19" s="77">
        <v>0.0006349537037037037</v>
      </c>
      <c r="I19" s="180">
        <f t="shared" si="9"/>
        <v>0.0006349537037037037</v>
      </c>
      <c r="J19" s="225">
        <f>IF(I19="","",RANK(I19,I15:I23,1))</f>
        <v>2</v>
      </c>
      <c r="K19" s="79">
        <f t="shared" si="5"/>
        <v>5</v>
      </c>
      <c r="L19" s="227">
        <f>IF(K19="","",RANK(K19,K15:K23,1))</f>
        <v>2</v>
      </c>
      <c r="M19" s="79">
        <f t="shared" si="6"/>
        <v>10</v>
      </c>
      <c r="N19" s="14">
        <f t="shared" si="10"/>
        <v>9</v>
      </c>
      <c r="O19" s="14">
        <f t="shared" si="7"/>
        <v>1</v>
      </c>
    </row>
    <row r="20" spans="1:15" ht="15.75">
      <c r="A20" s="15" t="s">
        <v>6</v>
      </c>
      <c r="B20" s="130" t="s">
        <v>41</v>
      </c>
      <c r="C20" s="158">
        <v>25.199</v>
      </c>
      <c r="D20" s="241">
        <v>24.355</v>
      </c>
      <c r="E20" s="242">
        <f t="shared" si="8"/>
        <v>25.199</v>
      </c>
      <c r="F20" s="16">
        <f>IF(C20="","",RANK(E20,E15:E23,1))</f>
        <v>1</v>
      </c>
      <c r="G20" s="63">
        <v>0.000612962962962963</v>
      </c>
      <c r="H20" s="64">
        <v>0.0006131944444444443</v>
      </c>
      <c r="I20" s="179">
        <f t="shared" si="9"/>
        <v>0.0006131944444444443</v>
      </c>
      <c r="J20" s="16">
        <f>IF(I20="","",RANK(I20,I15:I23,1))</f>
        <v>1</v>
      </c>
      <c r="K20" s="18">
        <f t="shared" si="5"/>
        <v>2</v>
      </c>
      <c r="L20" s="229">
        <f>IF(K20="","",RANK(K20,K15:K23,1))</f>
        <v>1</v>
      </c>
      <c r="M20" s="18">
        <f t="shared" si="6"/>
        <v>11</v>
      </c>
      <c r="N20" s="14">
        <f t="shared" si="10"/>
        <v>10</v>
      </c>
      <c r="O20" s="14">
        <f t="shared" si="7"/>
        <v>1</v>
      </c>
    </row>
    <row r="21" spans="1:15" ht="15.75">
      <c r="A21" s="85" t="s">
        <v>7</v>
      </c>
      <c r="B21" s="135" t="s">
        <v>24</v>
      </c>
      <c r="C21" s="243">
        <v>30.281</v>
      </c>
      <c r="D21" s="244">
        <v>33.024</v>
      </c>
      <c r="E21" s="245" t="s">
        <v>42</v>
      </c>
      <c r="F21" s="225">
        <v>6</v>
      </c>
      <c r="G21" s="76">
        <v>0.0007444444444444443</v>
      </c>
      <c r="H21" s="77">
        <v>0.0007459490740740741</v>
      </c>
      <c r="I21" s="180">
        <f t="shared" si="9"/>
        <v>0.0007459490740740741</v>
      </c>
      <c r="J21" s="225">
        <f>IF(I21="","",RANK(I21,I15:I23,1))</f>
        <v>5</v>
      </c>
      <c r="K21" s="79">
        <f t="shared" si="5"/>
        <v>11</v>
      </c>
      <c r="L21" s="227">
        <v>7</v>
      </c>
      <c r="M21" s="79">
        <f t="shared" si="6"/>
        <v>5</v>
      </c>
      <c r="N21" s="14">
        <f t="shared" si="10"/>
        <v>4</v>
      </c>
      <c r="O21" s="14">
        <f t="shared" si="7"/>
        <v>1</v>
      </c>
    </row>
    <row r="22" spans="1:15" ht="15.75">
      <c r="A22" s="15" t="s">
        <v>8</v>
      </c>
      <c r="B22" s="130" t="s">
        <v>22</v>
      </c>
      <c r="C22" s="158">
        <v>45.419</v>
      </c>
      <c r="D22" s="241">
        <v>43.026</v>
      </c>
      <c r="E22" s="242">
        <f t="shared" si="8"/>
        <v>45.419</v>
      </c>
      <c r="F22" s="16">
        <f>IF(C22="","",RANK(E22,E15:E23,1))</f>
        <v>4</v>
      </c>
      <c r="G22" s="63">
        <v>0.0007094907407407407</v>
      </c>
      <c r="H22" s="64">
        <v>0.0007068287037037038</v>
      </c>
      <c r="I22" s="179">
        <f t="shared" si="9"/>
        <v>0.0007094907407407407</v>
      </c>
      <c r="J22" s="16">
        <f>IF(I22="","",RANK(I22,I15:I23,1))</f>
        <v>3</v>
      </c>
      <c r="K22" s="18">
        <f t="shared" si="5"/>
        <v>7</v>
      </c>
      <c r="L22" s="229">
        <f>IF(K22="","",RANK(K22,K15:K23,1))</f>
        <v>3</v>
      </c>
      <c r="M22" s="18">
        <f t="shared" si="6"/>
        <v>9</v>
      </c>
      <c r="N22" s="14">
        <f t="shared" si="10"/>
        <v>8</v>
      </c>
      <c r="O22" s="14">
        <f t="shared" si="7"/>
        <v>1</v>
      </c>
    </row>
    <row r="23" spans="1:15" ht="16.5" thickBot="1">
      <c r="A23" s="91" t="s">
        <v>39</v>
      </c>
      <c r="B23" s="136" t="s">
        <v>104</v>
      </c>
      <c r="C23" s="380">
        <v>83.745</v>
      </c>
      <c r="D23" s="381">
        <v>90.482</v>
      </c>
      <c r="E23" s="389">
        <f>IF(C23="","",MAX(C23,D23))</f>
        <v>90.482</v>
      </c>
      <c r="F23" s="382"/>
      <c r="G23" s="383"/>
      <c r="H23" s="384"/>
      <c r="I23" s="368">
        <f t="shared" si="9"/>
      </c>
      <c r="J23" s="382">
        <f>IF(I23="","",RANK(I23,I15:I23,1))</f>
      </c>
      <c r="K23" s="228">
        <f t="shared" si="5"/>
      </c>
      <c r="L23" s="385">
        <f>IF(K23="","",RANK(K23,K15:K23,1))</f>
      </c>
      <c r="M23" s="228">
        <f t="shared" si="6"/>
      </c>
      <c r="N23" s="14">
        <f t="shared" si="10"/>
        <v>0</v>
      </c>
      <c r="O23" s="14">
        <f t="shared" si="7"/>
        <v>1</v>
      </c>
    </row>
  </sheetData>
  <sheetProtection/>
  <mergeCells count="7">
    <mergeCell ref="A1:M1"/>
    <mergeCell ref="A3:B3"/>
    <mergeCell ref="C3:F3"/>
    <mergeCell ref="G3:J3"/>
    <mergeCell ref="A13:B13"/>
    <mergeCell ref="C13:F13"/>
    <mergeCell ref="G13:J13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3" max="65535" man="1"/>
  </colBreaks>
  <ignoredErrors>
    <ignoredError sqref="K11 K15:K23 K5:K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="96" zoomScaleNormal="96" zoomScalePageLayoutView="0" workbookViewId="0" topLeftCell="A1">
      <selection activeCell="A27" sqref="A27"/>
    </sheetView>
  </sheetViews>
  <sheetFormatPr defaultColWidth="9.140625" defaultRowHeight="15"/>
  <cols>
    <col min="1" max="1" width="7.00390625" style="43" customWidth="1"/>
    <col min="2" max="2" width="16.8515625" style="43" customWidth="1"/>
    <col min="3" max="4" width="12.7109375" style="43" customWidth="1"/>
    <col min="5" max="5" width="13.7109375" style="43" customWidth="1"/>
    <col min="6" max="9" width="10.7109375" style="43" customWidth="1"/>
    <col min="10" max="10" width="13.28125" style="43" customWidth="1"/>
    <col min="11" max="11" width="10.7109375" style="43" customWidth="1"/>
    <col min="12" max="12" width="17.140625" style="43" customWidth="1"/>
    <col min="13" max="14" width="10.7109375" style="43" customWidth="1"/>
    <col min="15" max="16384" width="9.140625" style="43" customWidth="1"/>
  </cols>
  <sheetData>
    <row r="1" spans="1:14" ht="23.25" thickBot="1">
      <c r="A1" s="436" t="s">
        <v>100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8"/>
    </row>
    <row r="2" ht="16.5" thickBot="1">
      <c r="A2" s="54"/>
    </row>
    <row r="3" spans="1:14" ht="15.75">
      <c r="A3" s="439" t="s">
        <v>16</v>
      </c>
      <c r="B3" s="440"/>
      <c r="C3" s="441" t="s">
        <v>91</v>
      </c>
      <c r="D3" s="442"/>
      <c r="E3" s="442"/>
      <c r="F3" s="443"/>
      <c r="G3" s="444" t="s">
        <v>92</v>
      </c>
      <c r="H3" s="444"/>
      <c r="I3" s="444"/>
      <c r="J3" s="444"/>
      <c r="K3" s="446"/>
      <c r="L3" s="21"/>
      <c r="M3" s="367"/>
      <c r="N3" s="23"/>
    </row>
    <row r="4" spans="1:14" ht="16.5" thickBot="1">
      <c r="A4" s="24" t="s">
        <v>10</v>
      </c>
      <c r="B4" s="128" t="s">
        <v>0</v>
      </c>
      <c r="C4" s="24" t="s">
        <v>13</v>
      </c>
      <c r="D4" s="149" t="s">
        <v>35</v>
      </c>
      <c r="E4" s="169" t="s">
        <v>11</v>
      </c>
      <c r="F4" s="25" t="s">
        <v>12</v>
      </c>
      <c r="G4" s="26" t="s">
        <v>13</v>
      </c>
      <c r="H4" s="27" t="s">
        <v>14</v>
      </c>
      <c r="I4" s="27" t="s">
        <v>35</v>
      </c>
      <c r="J4" s="372" t="s">
        <v>93</v>
      </c>
      <c r="K4" s="25" t="s">
        <v>12</v>
      </c>
      <c r="L4" s="28" t="s">
        <v>15</v>
      </c>
      <c r="M4" s="29" t="s">
        <v>9</v>
      </c>
      <c r="N4" s="28" t="s">
        <v>36</v>
      </c>
    </row>
    <row r="5" spans="1:16" ht="15.75">
      <c r="A5" s="107" t="s">
        <v>1</v>
      </c>
      <c r="B5" s="41" t="s">
        <v>44</v>
      </c>
      <c r="C5" s="369">
        <v>0.0007902083333333334</v>
      </c>
      <c r="D5" s="109">
        <v>0.00011574074074074073</v>
      </c>
      <c r="E5" s="178">
        <f>IF(C5="","",(C5+D5))</f>
        <v>0.0009059490740740741</v>
      </c>
      <c r="F5" s="38">
        <f>IF(C5="","",RANK(E5,E5:E13,1))</f>
        <v>3</v>
      </c>
      <c r="G5" s="112">
        <v>0.0026577546296296297</v>
      </c>
      <c r="H5" s="108">
        <v>0.0026572916666666667</v>
      </c>
      <c r="I5" s="109">
        <v>0.00023148148148148146</v>
      </c>
      <c r="J5" s="178">
        <f aca="true" t="shared" si="0" ref="J5:J12">IF(G5="","",MAX(G5,H5)+I5)</f>
        <v>0.002889236111111111</v>
      </c>
      <c r="K5" s="42">
        <f>IF(G5="","",RANK(J5,J5:J13,1))</f>
        <v>3</v>
      </c>
      <c r="L5" s="84">
        <f aca="true" t="shared" si="1" ref="L5:L13">IF(F5="","",SUM(K5,F5))</f>
        <v>6</v>
      </c>
      <c r="M5" s="121">
        <v>4</v>
      </c>
      <c r="N5" s="114">
        <f>IF(M5="","",SUM(O5:P5))</f>
        <v>8</v>
      </c>
      <c r="O5" s="14">
        <f aca="true" t="shared" si="2" ref="O5:O13">IF(M5=1,10,IF(M5=2,9,IF(M5=3,8,IF(M5=4,7,IF(M5=5,6,IF(M5=6,5,IF(M5=7,4,0)))))))</f>
        <v>7</v>
      </c>
      <c r="P5" s="14">
        <f aca="true" t="shared" si="3" ref="P5:P10">IF(M5=8,4,IF(M5=9,3,IF(M5=10,2,IF(M5=11,1,IF(M5=12,1,1)))))</f>
        <v>1</v>
      </c>
    </row>
    <row r="6" spans="1:16" ht="15.75">
      <c r="A6" s="15" t="s">
        <v>2</v>
      </c>
      <c r="B6" s="315" t="s">
        <v>97</v>
      </c>
      <c r="C6" s="373">
        <v>0.000936712962962963</v>
      </c>
      <c r="D6" s="68">
        <v>0.00011574074074074073</v>
      </c>
      <c r="E6" s="179">
        <f aca="true" t="shared" si="4" ref="E6:E13">IF(C6="","",(C6+D6))</f>
        <v>0.0010524537037037037</v>
      </c>
      <c r="F6" s="16">
        <f>IF(C6="","",RANK(E6,E5:E13,1))</f>
        <v>4</v>
      </c>
      <c r="G6" s="63">
        <v>0.0016429398148148147</v>
      </c>
      <c r="H6" s="64">
        <v>0.0016443287037037036</v>
      </c>
      <c r="I6" s="68">
        <v>0.00023148148148148146</v>
      </c>
      <c r="J6" s="179">
        <f t="shared" si="0"/>
        <v>0.001875810185185185</v>
      </c>
      <c r="K6" s="16">
        <f>IF(G6="","",RANK(J6,J5:J13,1))</f>
        <v>1</v>
      </c>
      <c r="L6" s="18">
        <f t="shared" si="1"/>
        <v>5</v>
      </c>
      <c r="M6" s="122">
        <f>IF(L6="","",RANK(L6,L5:L13,1))</f>
        <v>2</v>
      </c>
      <c r="N6" s="115">
        <f aca="true" t="shared" si="5" ref="N6:N13">IF(M6="","",SUM(O6:P6))</f>
        <v>10</v>
      </c>
      <c r="O6" s="14">
        <f t="shared" si="2"/>
        <v>9</v>
      </c>
      <c r="P6" s="14">
        <f t="shared" si="3"/>
        <v>1</v>
      </c>
    </row>
    <row r="7" spans="1:16" ht="15.75">
      <c r="A7" s="85" t="s">
        <v>3</v>
      </c>
      <c r="B7" s="41" t="s">
        <v>23</v>
      </c>
      <c r="C7" s="370">
        <v>0.0008962499999999999</v>
      </c>
      <c r="D7" s="90">
        <v>0</v>
      </c>
      <c r="E7" s="180">
        <f t="shared" si="4"/>
        <v>0.0008962499999999999</v>
      </c>
      <c r="F7" s="38">
        <f>IF(C7="","",RANK(E7,E5:E13,1))</f>
        <v>1</v>
      </c>
      <c r="G7" s="87">
        <v>0.002144097222222222</v>
      </c>
      <c r="H7" s="88">
        <v>0.002142939814814815</v>
      </c>
      <c r="I7" s="90">
        <v>0.0004629629629629629</v>
      </c>
      <c r="J7" s="180">
        <f t="shared" si="0"/>
        <v>0.002607060185185185</v>
      </c>
      <c r="K7" s="38">
        <f>IF(G7="","",RANK(J7,J5:J13,1))</f>
        <v>2</v>
      </c>
      <c r="L7" s="89">
        <f t="shared" si="1"/>
        <v>3</v>
      </c>
      <c r="M7" s="123">
        <f>IF(L7="","",RANK(L7,L5:L13,1))</f>
        <v>1</v>
      </c>
      <c r="N7" s="116">
        <f t="shared" si="5"/>
        <v>11</v>
      </c>
      <c r="O7" s="14">
        <f t="shared" si="2"/>
        <v>10</v>
      </c>
      <c r="P7" s="14">
        <f t="shared" si="3"/>
        <v>1</v>
      </c>
    </row>
    <row r="8" spans="1:16" ht="15.75">
      <c r="A8" s="15" t="s">
        <v>4</v>
      </c>
      <c r="B8" s="374" t="s">
        <v>37</v>
      </c>
      <c r="C8" s="373">
        <v>0.001608113425925926</v>
      </c>
      <c r="D8" s="68">
        <v>0.00011574074074074073</v>
      </c>
      <c r="E8" s="179">
        <f t="shared" si="4"/>
        <v>0.0017238541666666667</v>
      </c>
      <c r="F8" s="16">
        <v>6</v>
      </c>
      <c r="G8" s="63">
        <v>0.0033670138888888886</v>
      </c>
      <c r="H8" s="64">
        <v>0.003365625</v>
      </c>
      <c r="I8" s="68">
        <v>0.0009259259259259259</v>
      </c>
      <c r="J8" s="179">
        <f t="shared" si="0"/>
        <v>0.0042929398148148145</v>
      </c>
      <c r="K8" s="16">
        <f>IF(G8="","",RANK(J8,J5:J13,1))</f>
        <v>6</v>
      </c>
      <c r="L8" s="18">
        <f t="shared" si="1"/>
        <v>12</v>
      </c>
      <c r="M8" s="122">
        <f>IF(L8="","",RANK(L8,L5:L13,1))</f>
        <v>6</v>
      </c>
      <c r="N8" s="115">
        <f t="shared" si="5"/>
        <v>6</v>
      </c>
      <c r="O8" s="14">
        <f t="shared" si="2"/>
        <v>5</v>
      </c>
      <c r="P8" s="14">
        <f t="shared" si="3"/>
        <v>1</v>
      </c>
    </row>
    <row r="9" spans="1:16" ht="15.75">
      <c r="A9" s="85" t="s">
        <v>5</v>
      </c>
      <c r="B9" s="135" t="s">
        <v>95</v>
      </c>
      <c r="C9" s="370">
        <v>0.0008901736111111111</v>
      </c>
      <c r="D9" s="90">
        <v>0.00023148148148148146</v>
      </c>
      <c r="E9" s="180">
        <f t="shared" si="4"/>
        <v>0.0011216550925925925</v>
      </c>
      <c r="F9" s="38"/>
      <c r="G9" s="87">
        <v>0.003841666666666667</v>
      </c>
      <c r="H9" s="88">
        <v>0.0038424768518518517</v>
      </c>
      <c r="I9" s="90">
        <v>0.0006944444444444445</v>
      </c>
      <c r="J9" s="180">
        <f t="shared" si="0"/>
        <v>0.004536921296296296</v>
      </c>
      <c r="K9" s="38"/>
      <c r="L9" s="89">
        <f t="shared" si="1"/>
      </c>
      <c r="M9" s="123">
        <f>IF(L9="","",RANK(L9,L5:L13,1))</f>
      </c>
      <c r="N9" s="116">
        <f t="shared" si="5"/>
      </c>
      <c r="O9" s="14">
        <f t="shared" si="2"/>
        <v>0</v>
      </c>
      <c r="P9" s="14">
        <f t="shared" si="3"/>
        <v>1</v>
      </c>
    </row>
    <row r="10" spans="1:16" ht="15.75">
      <c r="A10" s="15" t="s">
        <v>6</v>
      </c>
      <c r="B10" s="375" t="s">
        <v>96</v>
      </c>
      <c r="C10" s="373">
        <v>0.001085486111111111</v>
      </c>
      <c r="D10" s="68">
        <v>0</v>
      </c>
      <c r="E10" s="179">
        <f t="shared" si="4"/>
        <v>0.001085486111111111</v>
      </c>
      <c r="F10" s="16">
        <f>IF(C10="","",RANK(E10,E5:E13,1))</f>
        <v>5</v>
      </c>
      <c r="G10" s="63">
        <v>0.0024159722222222226</v>
      </c>
      <c r="H10" s="64">
        <v>0.0024172453703703704</v>
      </c>
      <c r="I10" s="68">
        <v>0.0006944444444444445</v>
      </c>
      <c r="J10" s="179">
        <f t="shared" si="0"/>
        <v>0.003111689814814815</v>
      </c>
      <c r="K10" s="16">
        <f>IF(G10="","",RANK(J10,J5:J13,1))</f>
        <v>5</v>
      </c>
      <c r="L10" s="18">
        <f t="shared" si="1"/>
        <v>10</v>
      </c>
      <c r="M10" s="122">
        <f>IF(L10="","",RANK(L10,L5:L13,1))</f>
        <v>5</v>
      </c>
      <c r="N10" s="115">
        <f t="shared" si="5"/>
        <v>7</v>
      </c>
      <c r="O10" s="14">
        <f t="shared" si="2"/>
        <v>6</v>
      </c>
      <c r="P10" s="14">
        <f t="shared" si="3"/>
        <v>1</v>
      </c>
    </row>
    <row r="11" spans="1:16" ht="15.75">
      <c r="A11" s="85" t="s">
        <v>7</v>
      </c>
      <c r="B11" s="41" t="s">
        <v>68</v>
      </c>
      <c r="C11" s="370">
        <v>0.0009055555555555556</v>
      </c>
      <c r="D11" s="90">
        <v>0</v>
      </c>
      <c r="E11" s="180">
        <f t="shared" si="4"/>
        <v>0.0009055555555555556</v>
      </c>
      <c r="F11" s="38">
        <f>IF(C11="","",RANK(E11,E5:E13,1))</f>
        <v>2</v>
      </c>
      <c r="G11" s="87">
        <v>0.0022284722222222224</v>
      </c>
      <c r="H11" s="88">
        <v>0.0022284722222222224</v>
      </c>
      <c r="I11" s="90">
        <v>0.0006944444444444445</v>
      </c>
      <c r="J11" s="180">
        <f t="shared" si="0"/>
        <v>0.002922916666666667</v>
      </c>
      <c r="K11" s="38">
        <f>IF(G11="","",RANK(J11,J5:J13,1))</f>
        <v>4</v>
      </c>
      <c r="L11" s="89">
        <f t="shared" si="1"/>
        <v>6</v>
      </c>
      <c r="M11" s="123">
        <f>IF(L11="","",RANK(L11,L6:L14,1))</f>
        <v>3</v>
      </c>
      <c r="N11" s="116">
        <f t="shared" si="5"/>
        <v>9</v>
      </c>
      <c r="O11" s="14">
        <f t="shared" si="2"/>
        <v>8</v>
      </c>
      <c r="P11" s="14">
        <f>IF(M11=8,4,IF(M11=9,3,IF(M11=10,2,IF(M11=11,1,IF(M11=12,1,1)))))</f>
        <v>1</v>
      </c>
    </row>
    <row r="12" spans="1:16" ht="15.75">
      <c r="A12" s="15" t="s">
        <v>8</v>
      </c>
      <c r="B12" s="315" t="s">
        <v>98</v>
      </c>
      <c r="C12" s="373">
        <v>0.0011197222222222223</v>
      </c>
      <c r="D12" s="68">
        <v>0.00023148148148148146</v>
      </c>
      <c r="E12" s="179">
        <f t="shared" si="4"/>
        <v>0.0013512037037037036</v>
      </c>
      <c r="F12" s="16"/>
      <c r="G12" s="63">
        <v>0.003679050925925926</v>
      </c>
      <c r="H12" s="64">
        <v>0.003667476851851852</v>
      </c>
      <c r="I12" s="68">
        <v>0.0006944444444444445</v>
      </c>
      <c r="J12" s="179">
        <f t="shared" si="0"/>
        <v>0.0043734953703703705</v>
      </c>
      <c r="K12" s="16"/>
      <c r="L12" s="18">
        <f t="shared" si="1"/>
      </c>
      <c r="M12" s="122">
        <f>IF(L12="","",RANK(L12,L5:L13,1))</f>
      </c>
      <c r="N12" s="115">
        <f t="shared" si="5"/>
      </c>
      <c r="O12" s="14">
        <f t="shared" si="2"/>
        <v>0</v>
      </c>
      <c r="P12" s="14">
        <f>IF(M12=8,4,IF(M12=9,3,IF(M12=10,2,IF(M12=11,1,IF(M12=12,1,1)))))</f>
        <v>1</v>
      </c>
    </row>
    <row r="13" spans="1:16" ht="16.5" thickBot="1">
      <c r="A13" s="91" t="s">
        <v>39</v>
      </c>
      <c r="B13" s="140" t="s">
        <v>94</v>
      </c>
      <c r="C13" s="371">
        <v>0.0013678587962962965</v>
      </c>
      <c r="D13" s="111">
        <v>0.00011574074074074073</v>
      </c>
      <c r="E13" s="368">
        <f t="shared" si="4"/>
        <v>0.0014835995370370372</v>
      </c>
      <c r="F13" s="39"/>
      <c r="G13" s="113"/>
      <c r="H13" s="110"/>
      <c r="I13" s="111"/>
      <c r="J13" s="368">
        <f>IF(G13="","",MAX(#REF!,H13)+I13)</f>
      </c>
      <c r="K13" s="39"/>
      <c r="L13" s="120">
        <f t="shared" si="1"/>
      </c>
      <c r="M13" s="124">
        <f>IF(L13="","",RANK(L13,L5:L13,1))</f>
      </c>
      <c r="N13" s="117">
        <f t="shared" si="5"/>
      </c>
      <c r="O13" s="14">
        <f t="shared" si="2"/>
        <v>0</v>
      </c>
      <c r="P13" s="14">
        <f>IF(M13=8,4,IF(M13=9,3,IF(M13=10,2,IF(M13=11,1,IF(M13=12,1,1)))))</f>
        <v>1</v>
      </c>
    </row>
    <row r="14" spans="3:16" ht="16.5" thickBot="1">
      <c r="C14" s="51"/>
      <c r="D14" s="51"/>
      <c r="M14" s="66"/>
      <c r="N14" s="66"/>
      <c r="O14" s="14" t="e">
        <f>IF(#REF!=1,10,IF(#REF!=2,9,IF(#REF!=3,8,IF(#REF!=4,7,IF(#REF!=5,6,IF(#REF!=6,5,IF(#REF!=7,4,0)))))))</f>
        <v>#REF!</v>
      </c>
      <c r="P14" s="14" t="e">
        <f>IF(#REF!=8,4,IF(#REF!=9,3,IF(#REF!=10,2,IF(#REF!=11,1,IF(#REF!=12,1,1)))))</f>
        <v>#REF!</v>
      </c>
    </row>
    <row r="15" spans="1:14" ht="15.75">
      <c r="A15" s="439" t="s">
        <v>17</v>
      </c>
      <c r="B15" s="440"/>
      <c r="C15" s="441" t="s">
        <v>91</v>
      </c>
      <c r="D15" s="442"/>
      <c r="E15" s="442"/>
      <c r="F15" s="443"/>
      <c r="G15" s="444" t="s">
        <v>92</v>
      </c>
      <c r="H15" s="444"/>
      <c r="I15" s="444"/>
      <c r="J15" s="444"/>
      <c r="K15" s="446"/>
      <c r="L15" s="21"/>
      <c r="M15" s="367"/>
      <c r="N15" s="23"/>
    </row>
    <row r="16" spans="1:14" ht="16.5" thickBot="1">
      <c r="A16" s="100" t="s">
        <v>10</v>
      </c>
      <c r="B16" s="133" t="s">
        <v>0</v>
      </c>
      <c r="C16" s="24" t="s">
        <v>13</v>
      </c>
      <c r="D16" s="149" t="s">
        <v>35</v>
      </c>
      <c r="E16" s="169" t="s">
        <v>11</v>
      </c>
      <c r="F16" s="25" t="s">
        <v>12</v>
      </c>
      <c r="G16" s="26" t="s">
        <v>13</v>
      </c>
      <c r="H16" s="27" t="s">
        <v>14</v>
      </c>
      <c r="I16" s="27" t="s">
        <v>35</v>
      </c>
      <c r="J16" s="372" t="s">
        <v>93</v>
      </c>
      <c r="K16" s="25" t="s">
        <v>12</v>
      </c>
      <c r="L16" s="28" t="s">
        <v>15</v>
      </c>
      <c r="M16" s="29" t="s">
        <v>9</v>
      </c>
      <c r="N16" s="28" t="s">
        <v>36</v>
      </c>
    </row>
    <row r="17" spans="1:16" ht="15.75">
      <c r="A17" s="107" t="s">
        <v>1</v>
      </c>
      <c r="B17" s="134" t="s">
        <v>24</v>
      </c>
      <c r="C17" s="369">
        <v>0.0006194097222222223</v>
      </c>
      <c r="D17" s="109">
        <v>0.00011574074074074073</v>
      </c>
      <c r="E17" s="178">
        <f>IF(C17="","",(C17+D17))</f>
        <v>0.000735150462962963</v>
      </c>
      <c r="F17" s="42">
        <f>IF(C17="","",RANK(E17,E17:E26,1))</f>
        <v>2</v>
      </c>
      <c r="G17" s="112">
        <v>0.0013450231481481481</v>
      </c>
      <c r="H17" s="108">
        <v>0.0013467592592592594</v>
      </c>
      <c r="I17" s="109">
        <v>0.0006944444444444445</v>
      </c>
      <c r="J17" s="178">
        <f aca="true" t="shared" si="6" ref="J17:J26">IF(G17="","",MAX(G17,H17)+I17)</f>
        <v>0.002041203703703704</v>
      </c>
      <c r="K17" s="42">
        <f>IF(G17="","",RANK(J17,J17:J26,1))</f>
        <v>2</v>
      </c>
      <c r="L17" s="84">
        <f>IF(F17="","",SUM(K17,F17))</f>
        <v>4</v>
      </c>
      <c r="M17" s="121">
        <f>IF(L17="","",RANK(L17,L17:L26,1))</f>
        <v>1</v>
      </c>
      <c r="N17" s="114">
        <f>IF(M17="","",SUM(O17:P17))</f>
        <v>11</v>
      </c>
      <c r="O17" s="14">
        <f>IF(M17=1,10,IF(M17=2,9,IF(M17=3,8,IF(M17=4,7,IF(M17=5,6,IF(M17=6,5,IF(M17=7,4,0)))))))</f>
        <v>10</v>
      </c>
      <c r="P17" s="14">
        <f>IF(M17=8,4,IF(M17=9,3,IF(M17=10,2,IF(M17=11,1,IF(M17=12,1,1)))))</f>
        <v>1</v>
      </c>
    </row>
    <row r="18" spans="1:16" ht="15.75">
      <c r="A18" s="15" t="s">
        <v>2</v>
      </c>
      <c r="B18" s="130" t="s">
        <v>44</v>
      </c>
      <c r="C18" s="373">
        <v>0.000790474537037037</v>
      </c>
      <c r="D18" s="68">
        <v>0.00011574074074074073</v>
      </c>
      <c r="E18" s="179">
        <f aca="true" t="shared" si="7" ref="E18:E26">IF(C18="","",(C18+D18))</f>
        <v>0.0009062152777777777</v>
      </c>
      <c r="F18" s="16">
        <f>IF(C18="","",RANK(E18,E17:E26,1))</f>
        <v>10</v>
      </c>
      <c r="G18" s="63">
        <v>0.002200810185185185</v>
      </c>
      <c r="H18" s="64">
        <v>0.0021979166666666666</v>
      </c>
      <c r="I18" s="68">
        <v>0.0004629629629629629</v>
      </c>
      <c r="J18" s="179">
        <f t="shared" si="6"/>
        <v>0.0026637731481481478</v>
      </c>
      <c r="K18" s="16">
        <f>IF(G18="","",RANK(J18,J17:J26,1))</f>
        <v>8</v>
      </c>
      <c r="L18" s="18">
        <f aca="true" t="shared" si="8" ref="L18:L26">IF(F18="","",SUM(K18,F18))</f>
        <v>18</v>
      </c>
      <c r="M18" s="122">
        <f>IF(L18="","",RANK(L18,L17:L26,1))</f>
        <v>10</v>
      </c>
      <c r="N18" s="115">
        <f aca="true" t="shared" si="9" ref="N18:N26">IF(M18="","",SUM(O18:P18))</f>
        <v>2</v>
      </c>
      <c r="O18" s="14">
        <f aca="true" t="shared" si="10" ref="O18:O26">IF(M18=1,10,IF(M18=2,9,IF(M18=3,8,IF(M18=4,7,IF(M18=5,6,IF(M18=6,5,IF(M18=7,4,0)))))))</f>
        <v>0</v>
      </c>
      <c r="P18" s="14">
        <f aca="true" t="shared" si="11" ref="P18:P26">IF(M18=8,4,IF(M18=9,3,IF(M18=10,2,IF(M18=11,1,IF(M18=12,1,1)))))</f>
        <v>2</v>
      </c>
    </row>
    <row r="19" spans="1:16" ht="15.75">
      <c r="A19" s="85" t="s">
        <v>3</v>
      </c>
      <c r="B19" s="135" t="s">
        <v>48</v>
      </c>
      <c r="C19" s="370">
        <v>0.0008496759259259259</v>
      </c>
      <c r="D19" s="90">
        <v>0</v>
      </c>
      <c r="E19" s="180">
        <f>IF(C19="","",(C19+D19))</f>
        <v>0.0008496759259259259</v>
      </c>
      <c r="F19" s="38">
        <f>IF(C19="","",RANK(E19,E17:E26,1))</f>
        <v>8</v>
      </c>
      <c r="G19" s="87">
        <v>0.0022738425925925925</v>
      </c>
      <c r="H19" s="88">
        <v>0.0022738425925925925</v>
      </c>
      <c r="I19" s="90">
        <v>0.0004629629629629629</v>
      </c>
      <c r="J19" s="180">
        <f t="shared" si="6"/>
        <v>0.0027368055555555553</v>
      </c>
      <c r="K19" s="38">
        <f>IF(G19="","",RANK(J19,J17:J26,1))</f>
        <v>9</v>
      </c>
      <c r="L19" s="89">
        <f t="shared" si="8"/>
        <v>17</v>
      </c>
      <c r="M19" s="123">
        <f>IF(L19="","",RANK(L19,L17:L26,1))</f>
        <v>9</v>
      </c>
      <c r="N19" s="116">
        <f t="shared" si="9"/>
        <v>3</v>
      </c>
      <c r="O19" s="14">
        <f t="shared" si="10"/>
        <v>0</v>
      </c>
      <c r="P19" s="14">
        <f t="shared" si="11"/>
        <v>3</v>
      </c>
    </row>
    <row r="20" spans="1:16" ht="15.75">
      <c r="A20" s="15" t="s">
        <v>4</v>
      </c>
      <c r="B20" s="130" t="s">
        <v>45</v>
      </c>
      <c r="C20" s="373">
        <v>0.0006507407407407407</v>
      </c>
      <c r="D20" s="68">
        <v>0.00011574074074074073</v>
      </c>
      <c r="E20" s="179">
        <f t="shared" si="7"/>
        <v>0.0007664814814814814</v>
      </c>
      <c r="F20" s="16">
        <f>IF(C20="","",RANK(E20,E17:E26,1))</f>
        <v>5</v>
      </c>
      <c r="G20" s="63">
        <v>0.0012371527777777778</v>
      </c>
      <c r="H20" s="64">
        <v>0.0012371527777777778</v>
      </c>
      <c r="I20" s="68">
        <v>0.0004629629629629629</v>
      </c>
      <c r="J20" s="179">
        <f t="shared" si="6"/>
        <v>0.0017001157407407408</v>
      </c>
      <c r="K20" s="16">
        <f>IF(G20="","",RANK(J20,J17:J26,1))</f>
        <v>1</v>
      </c>
      <c r="L20" s="18">
        <f t="shared" si="8"/>
        <v>6</v>
      </c>
      <c r="M20" s="122">
        <f>IF(L20="","",RANK(L20,L17:L26,1))</f>
        <v>2</v>
      </c>
      <c r="N20" s="115">
        <f t="shared" si="9"/>
        <v>10</v>
      </c>
      <c r="O20" s="14">
        <f t="shared" si="10"/>
        <v>9</v>
      </c>
      <c r="P20" s="14">
        <f t="shared" si="11"/>
        <v>1</v>
      </c>
    </row>
    <row r="21" spans="1:16" ht="15.75">
      <c r="A21" s="85" t="s">
        <v>5</v>
      </c>
      <c r="B21" s="135" t="s">
        <v>70</v>
      </c>
      <c r="C21" s="370">
        <v>0.000737824074074074</v>
      </c>
      <c r="D21" s="90">
        <v>0</v>
      </c>
      <c r="E21" s="180">
        <f>IF(C21="","",(C21+D21))</f>
        <v>0.000737824074074074</v>
      </c>
      <c r="F21" s="38">
        <f>IF(C21="","",RANK(E21,E17:E26,1))</f>
        <v>3</v>
      </c>
      <c r="G21" s="87">
        <v>0.002923842592592593</v>
      </c>
      <c r="H21" s="88">
        <v>0.0029211805555555558</v>
      </c>
      <c r="I21" s="90">
        <v>0.00023148148148148146</v>
      </c>
      <c r="J21" s="180">
        <f t="shared" si="6"/>
        <v>0.0031553240740740743</v>
      </c>
      <c r="K21" s="38">
        <f>IF(G21="","",RANK(J21,J17:J26,1))</f>
        <v>10</v>
      </c>
      <c r="L21" s="89">
        <f t="shared" si="8"/>
        <v>13</v>
      </c>
      <c r="M21" s="123">
        <f>IF(L21="","",RANK(L21,L17:L26,1))</f>
        <v>7</v>
      </c>
      <c r="N21" s="116">
        <f t="shared" si="9"/>
        <v>5</v>
      </c>
      <c r="O21" s="14">
        <f t="shared" si="10"/>
        <v>4</v>
      </c>
      <c r="P21" s="14">
        <f t="shared" si="11"/>
        <v>1</v>
      </c>
    </row>
    <row r="22" spans="1:16" ht="15.75">
      <c r="A22" s="15" t="s">
        <v>6</v>
      </c>
      <c r="B22" s="130" t="s">
        <v>23</v>
      </c>
      <c r="C22" s="373">
        <v>0.000779224537037037</v>
      </c>
      <c r="D22" s="68">
        <v>0</v>
      </c>
      <c r="E22" s="179">
        <f t="shared" si="7"/>
        <v>0.000779224537037037</v>
      </c>
      <c r="F22" s="16">
        <f>IF(C22="","",RANK(E22,E17:E26,1))</f>
        <v>6</v>
      </c>
      <c r="G22" s="63">
        <v>0.0020958333333333332</v>
      </c>
      <c r="H22" s="64">
        <v>0.0020925925925925925</v>
      </c>
      <c r="I22" s="68">
        <v>0.00023148148148148146</v>
      </c>
      <c r="J22" s="179">
        <f t="shared" si="6"/>
        <v>0.0023273148148148146</v>
      </c>
      <c r="K22" s="16">
        <f>IF(G22="","",RANK(J22,J17:J26,1))</f>
        <v>4</v>
      </c>
      <c r="L22" s="18">
        <f t="shared" si="8"/>
        <v>10</v>
      </c>
      <c r="M22" s="122">
        <f>IF(L22="","",RANK(L22,L17:L26,1))</f>
        <v>5</v>
      </c>
      <c r="N22" s="115">
        <f t="shared" si="9"/>
        <v>7</v>
      </c>
      <c r="O22" s="14">
        <f t="shared" si="10"/>
        <v>6</v>
      </c>
      <c r="P22" s="14">
        <f t="shared" si="11"/>
        <v>1</v>
      </c>
    </row>
    <row r="23" spans="1:16" ht="15.75">
      <c r="A23" s="85" t="s">
        <v>7</v>
      </c>
      <c r="B23" s="135" t="s">
        <v>41</v>
      </c>
      <c r="C23" s="370">
        <v>0.0005610185185185185</v>
      </c>
      <c r="D23" s="90">
        <v>0</v>
      </c>
      <c r="E23" s="180">
        <f t="shared" si="7"/>
        <v>0.0005610185185185185</v>
      </c>
      <c r="F23" s="38">
        <f>IF(C23="","",RANK(E23,E17:E26,1))</f>
        <v>1</v>
      </c>
      <c r="G23" s="87">
        <v>0.0021032407407407406</v>
      </c>
      <c r="H23" s="88">
        <v>0.002094212962962963</v>
      </c>
      <c r="I23" s="90">
        <v>0.0004629629629629629</v>
      </c>
      <c r="J23" s="180">
        <f t="shared" si="6"/>
        <v>0.0025662037037037034</v>
      </c>
      <c r="K23" s="38">
        <f>IF(G23="","",RANK(J23,J17:J26,1))</f>
        <v>6</v>
      </c>
      <c r="L23" s="89">
        <f t="shared" si="8"/>
        <v>7</v>
      </c>
      <c r="M23" s="123">
        <f>IF(L23="","",RANK(L23,L17:L26,1))</f>
        <v>3</v>
      </c>
      <c r="N23" s="116">
        <f t="shared" si="9"/>
        <v>9</v>
      </c>
      <c r="O23" s="14">
        <f t="shared" si="10"/>
        <v>8</v>
      </c>
      <c r="P23" s="14">
        <f t="shared" si="11"/>
        <v>1</v>
      </c>
    </row>
    <row r="24" spans="1:16" ht="15.75">
      <c r="A24" s="15" t="s">
        <v>8</v>
      </c>
      <c r="B24" s="130" t="s">
        <v>69</v>
      </c>
      <c r="C24" s="373">
        <v>0.0007352314814814816</v>
      </c>
      <c r="D24" s="68">
        <v>0.00011574074074074073</v>
      </c>
      <c r="E24" s="179">
        <f t="shared" si="7"/>
        <v>0.0008509722222222223</v>
      </c>
      <c r="F24" s="16">
        <f>IF(C24="","",RANK(E24,E17:E26,1))</f>
        <v>9</v>
      </c>
      <c r="G24" s="63">
        <v>0.0021305555555555557</v>
      </c>
      <c r="H24" s="64">
        <v>0.002129050925925926</v>
      </c>
      <c r="I24" s="68">
        <v>0.0004629629629629629</v>
      </c>
      <c r="J24" s="179">
        <f t="shared" si="6"/>
        <v>0.0025935185185185184</v>
      </c>
      <c r="K24" s="16">
        <f>IF(G24="","",RANK(J24,J17:J26,1))</f>
        <v>7</v>
      </c>
      <c r="L24" s="18">
        <f t="shared" si="8"/>
        <v>16</v>
      </c>
      <c r="M24" s="122">
        <f>IF(L24="","",RANK(L24,L17:L26,1))</f>
        <v>8</v>
      </c>
      <c r="N24" s="115">
        <f t="shared" si="9"/>
        <v>4</v>
      </c>
      <c r="O24" s="14">
        <f t="shared" si="10"/>
        <v>0</v>
      </c>
      <c r="P24" s="14">
        <f t="shared" si="11"/>
        <v>4</v>
      </c>
    </row>
    <row r="25" spans="1:16" ht="15.75">
      <c r="A25" s="260" t="s">
        <v>39</v>
      </c>
      <c r="B25" s="135" t="s">
        <v>20</v>
      </c>
      <c r="C25" s="370">
        <v>0.0006056944444444444</v>
      </c>
      <c r="D25" s="90">
        <v>0.00023148148148148146</v>
      </c>
      <c r="E25" s="180">
        <f t="shared" si="7"/>
        <v>0.0008371759259259259</v>
      </c>
      <c r="F25" s="38">
        <f>IF(C25="","",RANK(E25,E17:E26,1))</f>
        <v>7</v>
      </c>
      <c r="G25" s="87">
        <v>0.002084027777777778</v>
      </c>
      <c r="H25" s="88">
        <v>0.0020828703703703703</v>
      </c>
      <c r="I25" s="90">
        <v>0.0004629629629629629</v>
      </c>
      <c r="J25" s="180">
        <f t="shared" si="6"/>
        <v>0.0025469907407407407</v>
      </c>
      <c r="K25" s="38">
        <f>IF(G25="","",RANK(J25,J17:J26,1))</f>
        <v>5</v>
      </c>
      <c r="L25" s="89">
        <f t="shared" si="8"/>
        <v>12</v>
      </c>
      <c r="M25" s="123">
        <f>IF(L25="","",RANK(L25,L17:L26,1))</f>
        <v>6</v>
      </c>
      <c r="N25" s="116">
        <f t="shared" si="9"/>
        <v>6</v>
      </c>
      <c r="O25" s="14">
        <f t="shared" si="10"/>
        <v>5</v>
      </c>
      <c r="P25" s="14">
        <f t="shared" si="11"/>
        <v>1</v>
      </c>
    </row>
    <row r="26" spans="1:16" ht="16.5" thickBot="1">
      <c r="A26" s="271" t="s">
        <v>56</v>
      </c>
      <c r="B26" s="132" t="s">
        <v>22</v>
      </c>
      <c r="C26" s="376">
        <v>0.0006411342592592593</v>
      </c>
      <c r="D26" s="83">
        <v>0.00011574074074074073</v>
      </c>
      <c r="E26" s="163">
        <f t="shared" si="7"/>
        <v>0.000756875</v>
      </c>
      <c r="F26" s="20">
        <f>IF(C26="","",RANK(E26,E17:E26,1))</f>
        <v>4</v>
      </c>
      <c r="G26" s="81">
        <v>0.001988310185185185</v>
      </c>
      <c r="H26" s="82">
        <v>0.001988078703703704</v>
      </c>
      <c r="I26" s="83">
        <v>0.00023148148148148146</v>
      </c>
      <c r="J26" s="163">
        <f t="shared" si="6"/>
        <v>0.0022197916666666664</v>
      </c>
      <c r="K26" s="20">
        <f>IF(G26="","",RANK(J26,J17:J26,1))</f>
        <v>3</v>
      </c>
      <c r="L26" s="40">
        <f t="shared" si="8"/>
        <v>7</v>
      </c>
      <c r="M26" s="70">
        <v>4</v>
      </c>
      <c r="N26" s="377">
        <f t="shared" si="9"/>
        <v>8</v>
      </c>
      <c r="O26" s="14">
        <f t="shared" si="10"/>
        <v>7</v>
      </c>
      <c r="P26" s="14">
        <f t="shared" si="11"/>
        <v>1</v>
      </c>
    </row>
    <row r="27" spans="15:16" ht="15.75">
      <c r="O27" s="14">
        <f>IF(M26=1,10,IF(M26=2,9,IF(M26=3,8,IF(M26=4,7,IF(M26=5,6,IF(M26=6,5,IF(M26=7,4,0)))))))</f>
        <v>7</v>
      </c>
      <c r="P27" s="14">
        <f>IF(M26=8,4,IF(M26=9,3,IF(M26=10,2,IF(M26=11,1,IF(M26=12,1,1)))))</f>
        <v>1</v>
      </c>
    </row>
  </sheetData>
  <sheetProtection/>
  <mergeCells count="7">
    <mergeCell ref="A1:N1"/>
    <mergeCell ref="A3:B3"/>
    <mergeCell ref="C3:F3"/>
    <mergeCell ref="G3:K3"/>
    <mergeCell ref="A15:B15"/>
    <mergeCell ref="C15:F15"/>
    <mergeCell ref="G15:K15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showGridLines="0" zoomScale="96" zoomScaleNormal="96" zoomScalePageLayoutView="0" workbookViewId="0" topLeftCell="A1">
      <selection activeCell="A26" sqref="A26"/>
    </sheetView>
  </sheetViews>
  <sheetFormatPr defaultColWidth="9.140625" defaultRowHeight="15"/>
  <cols>
    <col min="1" max="1" width="7.00390625" style="43" customWidth="1"/>
    <col min="2" max="2" width="16.8515625" style="43" customWidth="1"/>
    <col min="3" max="4" width="12.7109375" style="43" customWidth="1"/>
    <col min="5" max="5" width="13.7109375" style="43" customWidth="1"/>
    <col min="6" max="7" width="10.7109375" style="43" customWidth="1"/>
    <col min="8" max="16384" width="9.140625" style="43" customWidth="1"/>
  </cols>
  <sheetData>
    <row r="1" spans="1:7" ht="23.25" thickBot="1">
      <c r="A1" s="436" t="s">
        <v>61</v>
      </c>
      <c r="B1" s="437"/>
      <c r="C1" s="437"/>
      <c r="D1" s="437"/>
      <c r="E1" s="437"/>
      <c r="F1" s="437"/>
      <c r="G1" s="438"/>
    </row>
    <row r="2" ht="16.5" thickBot="1">
      <c r="A2" s="54"/>
    </row>
    <row r="3" spans="1:7" ht="15.75">
      <c r="A3" s="439" t="s">
        <v>16</v>
      </c>
      <c r="B3" s="440"/>
      <c r="C3" s="441" t="s">
        <v>62</v>
      </c>
      <c r="D3" s="442"/>
      <c r="E3" s="442"/>
      <c r="F3" s="177"/>
      <c r="G3" s="23"/>
    </row>
    <row r="4" spans="1:7" ht="16.5" thickBot="1">
      <c r="A4" s="24" t="s">
        <v>10</v>
      </c>
      <c r="B4" s="128" t="s">
        <v>0</v>
      </c>
      <c r="C4" s="24" t="s">
        <v>63</v>
      </c>
      <c r="D4" s="149" t="s">
        <v>35</v>
      </c>
      <c r="E4" s="169" t="s">
        <v>11</v>
      </c>
      <c r="F4" s="29" t="s">
        <v>9</v>
      </c>
      <c r="G4" s="28" t="s">
        <v>36</v>
      </c>
    </row>
    <row r="5" spans="1:9" ht="15.75">
      <c r="A5" s="10" t="s">
        <v>1</v>
      </c>
      <c r="B5" s="134" t="s">
        <v>23</v>
      </c>
      <c r="C5" s="316">
        <v>25.38</v>
      </c>
      <c r="D5" s="316">
        <v>20</v>
      </c>
      <c r="E5" s="317">
        <f>IF(C5="","",SUM(C5,D5))</f>
        <v>45.379999999999995</v>
      </c>
      <c r="F5" s="326">
        <f>IF(C5="","",RANK(E5,E5:E11,1))</f>
        <v>3</v>
      </c>
      <c r="G5" s="61">
        <f>IF(F5="","",SUM(H5:I5))</f>
        <v>9</v>
      </c>
      <c r="H5" s="14">
        <f aca="true" t="shared" si="0" ref="H5:H10">IF(F5=1,10,IF(F5=2,9,IF(F5=3,8,IF(F5=4,7,IF(F5=5,6,IF(F5=6,5,IF(F5=7,4,0)))))))</f>
        <v>8</v>
      </c>
      <c r="I5" s="14">
        <f aca="true" t="shared" si="1" ref="I5:I10">IF(F5=8,4,IF(F5=9,3,IF(F5=10,2,IF(F5=11,1,IF(F5=12,1,1)))))</f>
        <v>1</v>
      </c>
    </row>
    <row r="6" spans="1:9" ht="15.75">
      <c r="A6" s="15" t="s">
        <v>2</v>
      </c>
      <c r="B6" s="130" t="s">
        <v>85</v>
      </c>
      <c r="C6" s="318">
        <v>20.22</v>
      </c>
      <c r="D6" s="318">
        <v>24</v>
      </c>
      <c r="E6" s="319">
        <f aca="true" t="shared" si="2" ref="E6:E11">IF(C6="","",SUM(C6,D6))</f>
        <v>44.22</v>
      </c>
      <c r="F6" s="122">
        <f>IF(C6="","",RANK(E6,E5:E11,1))</f>
        <v>2</v>
      </c>
      <c r="G6" s="18">
        <f aca="true" t="shared" si="3" ref="G6:G11">IF(F6="","",SUM(H6:I6))</f>
        <v>10</v>
      </c>
      <c r="H6" s="14">
        <f t="shared" si="0"/>
        <v>9</v>
      </c>
      <c r="I6" s="14">
        <f t="shared" si="1"/>
        <v>1</v>
      </c>
    </row>
    <row r="7" spans="1:9" ht="15.75">
      <c r="A7" s="9" t="s">
        <v>3</v>
      </c>
      <c r="B7" s="135" t="s">
        <v>86</v>
      </c>
      <c r="C7" s="316">
        <v>20.46</v>
      </c>
      <c r="D7" s="316">
        <v>18</v>
      </c>
      <c r="E7" s="329">
        <f>IF(C7="","",SUM(C7,D7))</f>
        <v>38.46</v>
      </c>
      <c r="F7" s="327">
        <f>IF(C7="","",RANK(E7,E5:E11,1))</f>
        <v>1</v>
      </c>
      <c r="G7" s="79">
        <f t="shared" si="3"/>
        <v>11</v>
      </c>
      <c r="H7" s="14">
        <f t="shared" si="0"/>
        <v>10</v>
      </c>
      <c r="I7" s="14">
        <f t="shared" si="1"/>
        <v>1</v>
      </c>
    </row>
    <row r="8" spans="1:9" ht="15.75">
      <c r="A8" s="15" t="s">
        <v>4</v>
      </c>
      <c r="B8" s="313" t="s">
        <v>22</v>
      </c>
      <c r="C8" s="320">
        <v>22.27</v>
      </c>
      <c r="D8" s="321">
        <v>34</v>
      </c>
      <c r="E8" s="319">
        <f>IF(C8="","",SUM(C8,D8))</f>
        <v>56.269999999999996</v>
      </c>
      <c r="F8" s="122">
        <f>IF(C8="","",RANK(E8,E5:E11,1))</f>
        <v>5</v>
      </c>
      <c r="G8" s="18">
        <f t="shared" si="3"/>
        <v>7</v>
      </c>
      <c r="H8" s="14">
        <f t="shared" si="0"/>
        <v>6</v>
      </c>
      <c r="I8" s="14">
        <f t="shared" si="1"/>
        <v>1</v>
      </c>
    </row>
    <row r="9" spans="1:9" ht="15.75">
      <c r="A9" s="69" t="s">
        <v>5</v>
      </c>
      <c r="B9" s="41" t="s">
        <v>20</v>
      </c>
      <c r="C9" s="322">
        <v>27.57</v>
      </c>
      <c r="D9" s="323">
        <v>33</v>
      </c>
      <c r="E9" s="317">
        <f t="shared" si="2"/>
        <v>60.57</v>
      </c>
      <c r="F9" s="327">
        <f>IF(C9="","",RANK(E9,E5:E11,1))</f>
        <v>6</v>
      </c>
      <c r="G9" s="79">
        <f t="shared" si="3"/>
        <v>6</v>
      </c>
      <c r="H9" s="14">
        <f t="shared" si="0"/>
        <v>5</v>
      </c>
      <c r="I9" s="14">
        <f t="shared" si="1"/>
        <v>1</v>
      </c>
    </row>
    <row r="10" spans="1:9" ht="15.75">
      <c r="A10" s="312" t="s">
        <v>6</v>
      </c>
      <c r="B10" s="315" t="s">
        <v>87</v>
      </c>
      <c r="C10" s="324">
        <v>26.09</v>
      </c>
      <c r="D10" s="325">
        <v>45</v>
      </c>
      <c r="E10" s="319">
        <f t="shared" si="2"/>
        <v>71.09</v>
      </c>
      <c r="F10" s="122">
        <f>IF(C10="","",RANK(E10,E5:E11,1))</f>
        <v>7</v>
      </c>
      <c r="G10" s="314">
        <f t="shared" si="3"/>
        <v>5</v>
      </c>
      <c r="H10" s="14">
        <f t="shared" si="0"/>
        <v>4</v>
      </c>
      <c r="I10" s="14">
        <f t="shared" si="1"/>
        <v>1</v>
      </c>
    </row>
    <row r="11" spans="1:9" ht="16.5" thickBot="1">
      <c r="A11" s="91" t="s">
        <v>7</v>
      </c>
      <c r="B11" s="140" t="s">
        <v>88</v>
      </c>
      <c r="C11" s="330">
        <v>26.44</v>
      </c>
      <c r="D11" s="331">
        <v>27</v>
      </c>
      <c r="E11" s="332">
        <f t="shared" si="2"/>
        <v>53.44</v>
      </c>
      <c r="F11" s="328">
        <f>IF(C11="","",RANK(E11,E5:E11,1))</f>
        <v>4</v>
      </c>
      <c r="G11" s="120">
        <f t="shared" si="3"/>
        <v>8</v>
      </c>
      <c r="H11" s="14">
        <f>IF(F11=1,10,IF(F11=2,9,IF(F11=3,8,IF(F11=4,7,IF(F11=5,6,IF(F11=6,5,IF(F11=7,4,0)))))))</f>
        <v>7</v>
      </c>
      <c r="I11" s="14">
        <f>IF(F11=8,4,IF(F11=9,3,IF(F11=10,2,IF(F11=11,1,IF(F11=12,1,1)))))</f>
        <v>1</v>
      </c>
    </row>
    <row r="12" spans="3:9" ht="16.5" thickBot="1">
      <c r="C12" s="51"/>
      <c r="D12" s="51"/>
      <c r="F12" s="66"/>
      <c r="G12" s="66"/>
      <c r="H12" s="14">
        <f>IF(F12=1,10,IF(F12=2,9,IF(F12=3,8,IF(F12=4,7,IF(F12=5,6,IF(F12=6,5,IF(F12=7,4,0)))))))</f>
        <v>0</v>
      </c>
      <c r="I12" s="14">
        <f aca="true" t="shared" si="4" ref="I12:I25">IF(F12=8,4,IF(F12=9,3,IF(F12=10,2,IF(F12=11,1,IF(F12=12,1,1)))))</f>
        <v>1</v>
      </c>
    </row>
    <row r="13" spans="1:9" ht="15.75">
      <c r="A13" s="439" t="s">
        <v>17</v>
      </c>
      <c r="B13" s="440"/>
      <c r="C13" s="441" t="s">
        <v>62</v>
      </c>
      <c r="D13" s="442"/>
      <c r="E13" s="442"/>
      <c r="F13" s="177"/>
      <c r="G13" s="23"/>
      <c r="H13" s="14">
        <f>IF(F13=1,10,IF(F13=2,9,IF(F13=3,8,IF(F13=4,7,IF(F13=5,6,IF(F13=6,5,IF(F13=7,4,0)))))))</f>
        <v>0</v>
      </c>
      <c r="I13" s="14">
        <f t="shared" si="4"/>
        <v>1</v>
      </c>
    </row>
    <row r="14" spans="1:9" ht="16.5" thickBot="1">
      <c r="A14" s="100" t="s">
        <v>10</v>
      </c>
      <c r="B14" s="133" t="s">
        <v>0</v>
      </c>
      <c r="C14" s="100" t="s">
        <v>63</v>
      </c>
      <c r="D14" s="99" t="s">
        <v>35</v>
      </c>
      <c r="E14" s="167" t="s">
        <v>11</v>
      </c>
      <c r="F14" s="105" t="s">
        <v>9</v>
      </c>
      <c r="G14" s="106" t="s">
        <v>36</v>
      </c>
      <c r="H14" s="14">
        <f>IF(F14=1,10,IF(F14=2,9,IF(F14=3,8,IF(F14=4,7,IF(F14=5,6,IF(F14=6,5,IF(F14=7,4,0)))))))</f>
        <v>0</v>
      </c>
      <c r="I14" s="14">
        <f t="shared" si="4"/>
        <v>1</v>
      </c>
    </row>
    <row r="15" spans="1:9" ht="15.75">
      <c r="A15" s="107" t="s">
        <v>1</v>
      </c>
      <c r="B15" s="357" t="s">
        <v>70</v>
      </c>
      <c r="C15" s="358">
        <v>24.15</v>
      </c>
      <c r="D15" s="359">
        <v>23</v>
      </c>
      <c r="E15" s="360">
        <f>IF(C15="","",SUM(C15,D15))</f>
        <v>47.15</v>
      </c>
      <c r="F15" s="326">
        <f>IF(C15="","",RANK(E15,E15:E25,1))</f>
        <v>6</v>
      </c>
      <c r="G15" s="61">
        <f>IF(F15="","",SUM(H15:I15))</f>
        <v>6</v>
      </c>
      <c r="H15" s="14">
        <f aca="true" t="shared" si="5" ref="H15:H25">IF(F15=1,10,IF(F15=2,9,IF(F15=3,8,IF(F15=4,7,IF(F15=5,6,IF(F15=6,5,IF(F15=7,4,0)))))))</f>
        <v>5</v>
      </c>
      <c r="I15" s="14">
        <f t="shared" si="4"/>
        <v>1</v>
      </c>
    </row>
    <row r="16" spans="1:9" ht="15.75">
      <c r="A16" s="15" t="s">
        <v>2</v>
      </c>
      <c r="B16" s="315" t="s">
        <v>20</v>
      </c>
      <c r="C16" s="324">
        <v>23.29</v>
      </c>
      <c r="D16" s="354">
        <v>21</v>
      </c>
      <c r="E16" s="361">
        <f>IF(C16="","",SUM(C16,D16))</f>
        <v>44.29</v>
      </c>
      <c r="F16" s="122">
        <f>IF(C16="","",RANK(E16,E15:E25,1))</f>
        <v>5</v>
      </c>
      <c r="G16" s="18">
        <f aca="true" t="shared" si="6" ref="G16:G25">IF(F16="","",SUM(H16:I16))</f>
        <v>7</v>
      </c>
      <c r="H16" s="14">
        <f t="shared" si="5"/>
        <v>6</v>
      </c>
      <c r="I16" s="14">
        <f t="shared" si="4"/>
        <v>1</v>
      </c>
    </row>
    <row r="17" spans="1:9" ht="15.75">
      <c r="A17" s="85" t="s">
        <v>3</v>
      </c>
      <c r="B17" s="41" t="s">
        <v>22</v>
      </c>
      <c r="C17" s="355">
        <v>22.21</v>
      </c>
      <c r="D17" s="356">
        <v>31</v>
      </c>
      <c r="E17" s="362">
        <f aca="true" t="shared" si="7" ref="E17:E25">IF(C17="","",SUM(C17,D17))</f>
        <v>53.21</v>
      </c>
      <c r="F17" s="327">
        <f>IF(C17="","",RANK(E17,E15:E25,1))</f>
        <v>8</v>
      </c>
      <c r="G17" s="79">
        <f t="shared" si="6"/>
        <v>4</v>
      </c>
      <c r="H17" s="14">
        <f t="shared" si="5"/>
        <v>0</v>
      </c>
      <c r="I17" s="14">
        <f t="shared" si="4"/>
        <v>4</v>
      </c>
    </row>
    <row r="18" spans="1:9" ht="15.75">
      <c r="A18" s="15" t="s">
        <v>4</v>
      </c>
      <c r="B18" s="315" t="s">
        <v>89</v>
      </c>
      <c r="C18" s="324">
        <v>24.46</v>
      </c>
      <c r="D18" s="354">
        <v>33</v>
      </c>
      <c r="E18" s="361">
        <f t="shared" si="7"/>
        <v>57.46</v>
      </c>
      <c r="F18" s="122">
        <f>IF(C18="","",RANK(E18,E15:E25,1))</f>
        <v>9</v>
      </c>
      <c r="G18" s="18">
        <f t="shared" si="6"/>
        <v>3</v>
      </c>
      <c r="H18" s="14">
        <f t="shared" si="5"/>
        <v>0</v>
      </c>
      <c r="I18" s="14">
        <f t="shared" si="4"/>
        <v>3</v>
      </c>
    </row>
    <row r="19" spans="1:9" ht="15.75">
      <c r="A19" s="85" t="s">
        <v>5</v>
      </c>
      <c r="B19" s="41" t="s">
        <v>41</v>
      </c>
      <c r="C19" s="355">
        <v>21.1</v>
      </c>
      <c r="D19" s="356">
        <v>32</v>
      </c>
      <c r="E19" s="362">
        <f t="shared" si="7"/>
        <v>53.1</v>
      </c>
      <c r="F19" s="327">
        <f>IF(C19="","",RANK(E19,E15:E25,1))</f>
        <v>7</v>
      </c>
      <c r="G19" s="79">
        <f t="shared" si="6"/>
        <v>5</v>
      </c>
      <c r="H19" s="14">
        <f t="shared" si="5"/>
        <v>4</v>
      </c>
      <c r="I19" s="14">
        <f t="shared" si="4"/>
        <v>1</v>
      </c>
    </row>
    <row r="20" spans="1:9" ht="15.75">
      <c r="A20" s="15" t="s">
        <v>6</v>
      </c>
      <c r="B20" s="315" t="s">
        <v>86</v>
      </c>
      <c r="C20" s="324">
        <v>18.42</v>
      </c>
      <c r="D20" s="354">
        <v>11</v>
      </c>
      <c r="E20" s="361">
        <f t="shared" si="7"/>
        <v>29.42</v>
      </c>
      <c r="F20" s="122">
        <f>IF(C20="","",RANK(E20,E15:E25,1))</f>
        <v>1</v>
      </c>
      <c r="G20" s="18">
        <f t="shared" si="6"/>
        <v>11</v>
      </c>
      <c r="H20" s="14">
        <f t="shared" si="5"/>
        <v>10</v>
      </c>
      <c r="I20" s="14">
        <f>IF(F20=8,4,IF(F20=9,3,IF(F20=10,2,IF(F20=11,1,IF(F20=12,1,1)))))</f>
        <v>1</v>
      </c>
    </row>
    <row r="21" spans="1:9" ht="15.75">
      <c r="A21" s="85" t="s">
        <v>7</v>
      </c>
      <c r="B21" s="41" t="s">
        <v>90</v>
      </c>
      <c r="C21" s="355">
        <v>18.55</v>
      </c>
      <c r="D21" s="356">
        <v>24</v>
      </c>
      <c r="E21" s="362">
        <f t="shared" si="7"/>
        <v>42.55</v>
      </c>
      <c r="F21" s="327">
        <f>IF(C21="","",RANK(E21,E15:E25,1))</f>
        <v>3</v>
      </c>
      <c r="G21" s="79">
        <f t="shared" si="6"/>
        <v>9</v>
      </c>
      <c r="H21" s="14">
        <f t="shared" si="5"/>
        <v>8</v>
      </c>
      <c r="I21" s="14">
        <f t="shared" si="4"/>
        <v>1</v>
      </c>
    </row>
    <row r="22" spans="1:9" ht="15.75">
      <c r="A22" s="15" t="s">
        <v>8</v>
      </c>
      <c r="B22" s="315" t="s">
        <v>69</v>
      </c>
      <c r="C22" s="324">
        <v>21.13</v>
      </c>
      <c r="D22" s="354">
        <v>19</v>
      </c>
      <c r="E22" s="361">
        <f t="shared" si="7"/>
        <v>40.129999999999995</v>
      </c>
      <c r="F22" s="122">
        <f>IF(C22="","",RANK(E22,E15:E25,1))</f>
        <v>2</v>
      </c>
      <c r="G22" s="18">
        <f t="shared" si="6"/>
        <v>10</v>
      </c>
      <c r="H22" s="14">
        <f t="shared" si="5"/>
        <v>9</v>
      </c>
      <c r="I22" s="14">
        <f t="shared" si="4"/>
        <v>1</v>
      </c>
    </row>
    <row r="23" spans="1:9" ht="15.75">
      <c r="A23" s="260" t="s">
        <v>39</v>
      </c>
      <c r="B23" s="92" t="s">
        <v>44</v>
      </c>
      <c r="C23" s="355">
        <v>23.38</v>
      </c>
      <c r="D23" s="356">
        <v>20</v>
      </c>
      <c r="E23" s="362">
        <f t="shared" si="7"/>
        <v>43.379999999999995</v>
      </c>
      <c r="F23" s="353">
        <f>IF(C23="","",RANK(E23,E15:E25,1))</f>
        <v>4</v>
      </c>
      <c r="G23" s="79">
        <f t="shared" si="6"/>
        <v>8</v>
      </c>
      <c r="H23" s="14">
        <f t="shared" si="5"/>
        <v>7</v>
      </c>
      <c r="I23" s="14">
        <f t="shared" si="4"/>
        <v>1</v>
      </c>
    </row>
    <row r="24" spans="1:9" ht="15.75">
      <c r="A24" s="15" t="s">
        <v>56</v>
      </c>
      <c r="B24" s="315" t="s">
        <v>48</v>
      </c>
      <c r="C24" s="324">
        <v>24.59</v>
      </c>
      <c r="D24" s="354">
        <v>49</v>
      </c>
      <c r="E24" s="361">
        <f t="shared" si="7"/>
        <v>73.59</v>
      </c>
      <c r="F24" s="122">
        <f>IF(C24="","",RANK(E24,E15:E25,1))</f>
        <v>11</v>
      </c>
      <c r="G24" s="18">
        <f t="shared" si="6"/>
        <v>1</v>
      </c>
      <c r="H24" s="14">
        <f t="shared" si="5"/>
        <v>0</v>
      </c>
      <c r="I24" s="14">
        <f t="shared" si="4"/>
        <v>1</v>
      </c>
    </row>
    <row r="25" spans="1:9" ht="16.5" thickBot="1">
      <c r="A25" s="91" t="s">
        <v>67</v>
      </c>
      <c r="B25" s="140" t="s">
        <v>23</v>
      </c>
      <c r="C25" s="363">
        <v>22.09</v>
      </c>
      <c r="D25" s="364">
        <v>37</v>
      </c>
      <c r="E25" s="365">
        <f t="shared" si="7"/>
        <v>59.09</v>
      </c>
      <c r="F25" s="328">
        <f>IF(C25="","",RANK(E25,E15:E25,1))</f>
        <v>10</v>
      </c>
      <c r="G25" s="228">
        <f t="shared" si="6"/>
        <v>2</v>
      </c>
      <c r="H25" s="14">
        <f t="shared" si="5"/>
        <v>0</v>
      </c>
      <c r="I25" s="14">
        <f t="shared" si="4"/>
        <v>2</v>
      </c>
    </row>
    <row r="26" spans="8:9" ht="15.75">
      <c r="H26" s="14">
        <f>IF(F23=1,10,IF(F23=2,9,IF(F23=3,8,IF(F23=4,7,IF(F23=5,6,IF(F23=6,5,IF(F23=7,4,0)))))))</f>
        <v>7</v>
      </c>
      <c r="I26" s="14">
        <f>IF(F23=8,4,IF(F23=9,3,IF(F23=10,2,IF(F23=11,1,IF(F23=12,1,1)))))</f>
        <v>1</v>
      </c>
    </row>
  </sheetData>
  <sheetProtection/>
  <mergeCells count="5">
    <mergeCell ref="A1:G1"/>
    <mergeCell ref="A3:B3"/>
    <mergeCell ref="C3:E3"/>
    <mergeCell ref="A13:B13"/>
    <mergeCell ref="C13:E13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69" r:id="rId1"/>
  <headerFooter>
    <oddFooter>&amp;CHlučinská liga mládeže - 2. ročník 2013 / 2014</oddFooter>
  </headerFooter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23"/>
  <sheetViews>
    <sheetView showGridLines="0" zoomScale="96" zoomScaleNormal="96" zoomScalePageLayoutView="0" workbookViewId="0" topLeftCell="A1">
      <selection activeCell="G5" sqref="G5"/>
    </sheetView>
  </sheetViews>
  <sheetFormatPr defaultColWidth="9.140625" defaultRowHeight="15"/>
  <cols>
    <col min="1" max="1" width="7.00390625" style="43" customWidth="1"/>
    <col min="2" max="2" width="16.8515625" style="43" customWidth="1"/>
    <col min="3" max="4" width="12.7109375" style="43" customWidth="1"/>
    <col min="5" max="5" width="13.7109375" style="43" customWidth="1"/>
    <col min="6" max="7" width="10.7109375" style="43" customWidth="1"/>
    <col min="8" max="8" width="10.421875" style="43" customWidth="1"/>
    <col min="9" max="9" width="0.13671875" style="43" hidden="1" customWidth="1"/>
    <col min="10" max="11" width="10.7109375" style="43" customWidth="1"/>
    <col min="12" max="12" width="11.8515625" style="43" hidden="1" customWidth="1"/>
    <col min="13" max="13" width="13.7109375" style="43" customWidth="1"/>
    <col min="14" max="14" width="10.7109375" style="43" customWidth="1"/>
    <col min="15" max="15" width="17.140625" style="43" customWidth="1"/>
    <col min="16" max="17" width="10.7109375" style="43" customWidth="1"/>
    <col min="18" max="16384" width="9.140625" style="43" customWidth="1"/>
  </cols>
  <sheetData>
    <row r="1" spans="1:17" ht="23.25" thickBot="1">
      <c r="A1" s="436" t="s">
        <v>60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8"/>
    </row>
    <row r="2" ht="16.5" thickBot="1">
      <c r="A2" s="54"/>
    </row>
    <row r="3" spans="1:17" ht="15.75">
      <c r="A3" s="439" t="s">
        <v>16</v>
      </c>
      <c r="B3" s="440"/>
      <c r="C3" s="441" t="s">
        <v>40</v>
      </c>
      <c r="D3" s="442"/>
      <c r="E3" s="442"/>
      <c r="F3" s="443"/>
      <c r="G3" s="444" t="s">
        <v>19</v>
      </c>
      <c r="H3" s="444"/>
      <c r="I3" s="444"/>
      <c r="J3" s="445"/>
      <c r="K3" s="445"/>
      <c r="L3" s="445"/>
      <c r="M3" s="445"/>
      <c r="N3" s="446"/>
      <c r="O3" s="21"/>
      <c r="P3" s="147"/>
      <c r="Q3" s="23"/>
    </row>
    <row r="4" spans="1:17" ht="16.5" thickBot="1">
      <c r="A4" s="24" t="s">
        <v>10</v>
      </c>
      <c r="B4" s="128" t="s">
        <v>0</v>
      </c>
      <c r="C4" s="24" t="s">
        <v>58</v>
      </c>
      <c r="D4" s="149" t="s">
        <v>59</v>
      </c>
      <c r="E4" s="169" t="s">
        <v>11</v>
      </c>
      <c r="F4" s="25" t="s">
        <v>12</v>
      </c>
      <c r="G4" s="26" t="s">
        <v>13</v>
      </c>
      <c r="H4" s="27" t="s">
        <v>35</v>
      </c>
      <c r="I4" s="26"/>
      <c r="J4" s="27" t="s">
        <v>14</v>
      </c>
      <c r="K4" s="27" t="s">
        <v>35</v>
      </c>
      <c r="L4" s="27"/>
      <c r="M4" s="160" t="s">
        <v>11</v>
      </c>
      <c r="N4" s="25" t="s">
        <v>12</v>
      </c>
      <c r="O4" s="28" t="s">
        <v>15</v>
      </c>
      <c r="P4" s="29" t="s">
        <v>9</v>
      </c>
      <c r="Q4" s="28" t="s">
        <v>36</v>
      </c>
    </row>
    <row r="5" spans="1:19" ht="15.75">
      <c r="A5" s="10" t="s">
        <v>1</v>
      </c>
      <c r="B5" s="134" t="s">
        <v>43</v>
      </c>
      <c r="C5" s="148">
        <v>37.816</v>
      </c>
      <c r="D5" s="148">
        <v>33.393</v>
      </c>
      <c r="E5" s="170" t="s">
        <v>42</v>
      </c>
      <c r="F5" s="56">
        <v>6</v>
      </c>
      <c r="G5" s="57">
        <v>0.0010758101851851853</v>
      </c>
      <c r="H5" s="78">
        <v>0.00011574074074074073</v>
      </c>
      <c r="I5" s="178">
        <f aca="true" t="shared" si="0" ref="I5:I10">IF(G5="","",G5+H5)</f>
        <v>0.001191550925925926</v>
      </c>
      <c r="J5" s="58"/>
      <c r="K5" s="78"/>
      <c r="L5" s="230">
        <f aca="true" t="shared" si="1" ref="L5:L10">IF(J5="","",J5+K5)</f>
      </c>
      <c r="M5" s="222">
        <f aca="true" t="shared" si="2" ref="M5:M10">IF(I5="","",MIN(L5,I5))</f>
        <v>0.001191550925925926</v>
      </c>
      <c r="N5" s="223">
        <f>IF(M5="","",RANK(M5,M5:M10,1))</f>
        <v>5</v>
      </c>
      <c r="O5" s="61">
        <f aca="true" t="shared" si="3" ref="O5:O10">IF(F5="","",SUM(N5,F5))</f>
        <v>11</v>
      </c>
      <c r="P5" s="226">
        <f>IF(O5="","",RANK(O5,O5:O10,1))</f>
        <v>6</v>
      </c>
      <c r="Q5" s="61">
        <f aca="true" t="shared" si="4" ref="Q5:Q10">IF(P5="","",SUM(R5:S5))</f>
        <v>6</v>
      </c>
      <c r="R5" s="14">
        <f aca="true" t="shared" si="5" ref="R5:R10">IF(P5=1,10,IF(P5=2,9,IF(P5=3,8,IF(P5=4,7,IF(P5=5,6,IF(P5=6,5,IF(P5=7,4,0)))))))</f>
        <v>5</v>
      </c>
      <c r="S5" s="14">
        <f aca="true" t="shared" si="6" ref="S5:S10">IF(P5=8,4,IF(P5=9,3,IF(P5=10,2,IF(P5=11,1,IF(P5=12,1,1)))))</f>
        <v>1</v>
      </c>
    </row>
    <row r="6" spans="1:19" ht="15.75">
      <c r="A6" s="15" t="s">
        <v>2</v>
      </c>
      <c r="B6" s="130" t="s">
        <v>68</v>
      </c>
      <c r="C6" s="150">
        <v>29.622</v>
      </c>
      <c r="D6" s="150">
        <v>31.611</v>
      </c>
      <c r="E6" s="171">
        <f>IF(C6="","",MAX(C6,D6))</f>
        <v>31.611</v>
      </c>
      <c r="F6" s="74">
        <f>IF(C6="","",RANK(E6,E5:E10,1))</f>
        <v>1</v>
      </c>
      <c r="G6" s="63">
        <v>0.001143287037037037</v>
      </c>
      <c r="H6" s="68">
        <v>0.00011574074074074073</v>
      </c>
      <c r="I6" s="179">
        <f t="shared" si="0"/>
        <v>0.0012590277777777777</v>
      </c>
      <c r="J6" s="64"/>
      <c r="K6" s="68"/>
      <c r="L6" s="179">
        <f t="shared" si="1"/>
      </c>
      <c r="M6" s="179">
        <f t="shared" si="2"/>
        <v>0.0012590277777777777</v>
      </c>
      <c r="N6" s="16">
        <f>IF(M6="","",RANK(M6,M5:M10,1))</f>
        <v>6</v>
      </c>
      <c r="O6" s="18">
        <f t="shared" si="3"/>
        <v>7</v>
      </c>
      <c r="P6" s="229">
        <f>IF(O6="","",RANK(O6,O5:O10,1))</f>
        <v>4</v>
      </c>
      <c r="Q6" s="18">
        <f t="shared" si="4"/>
        <v>8</v>
      </c>
      <c r="R6" s="14">
        <f t="shared" si="5"/>
        <v>7</v>
      </c>
      <c r="S6" s="14">
        <f t="shared" si="6"/>
        <v>1</v>
      </c>
    </row>
    <row r="7" spans="1:19" ht="15.75">
      <c r="A7" s="9" t="s">
        <v>3</v>
      </c>
      <c r="B7" s="135" t="s">
        <v>37</v>
      </c>
      <c r="C7" s="148">
        <v>38.096</v>
      </c>
      <c r="D7" s="148">
        <v>39.309</v>
      </c>
      <c r="E7" s="170">
        <f>IF(C7="","",MAX(C7,D7))</f>
        <v>39.309</v>
      </c>
      <c r="F7" s="56">
        <f>IF(C7="","",RANK(E7,E5:E10,1))</f>
        <v>4</v>
      </c>
      <c r="G7" s="72">
        <v>0.002562037037037037</v>
      </c>
      <c r="H7" s="78">
        <v>0.00011574074074074073</v>
      </c>
      <c r="I7" s="180">
        <f t="shared" si="0"/>
        <v>0.002677777777777778</v>
      </c>
      <c r="J7" s="73">
        <v>0.0009597222222222224</v>
      </c>
      <c r="K7" s="78"/>
      <c r="L7" s="180">
        <f t="shared" si="1"/>
        <v>0.0009597222222222224</v>
      </c>
      <c r="M7" s="224">
        <f t="shared" si="2"/>
        <v>0.0009597222222222224</v>
      </c>
      <c r="N7" s="225">
        <f>IF(M7="","",RANK(M7,M5:M10,1))</f>
        <v>1</v>
      </c>
      <c r="O7" s="79">
        <f t="shared" si="3"/>
        <v>5</v>
      </c>
      <c r="P7" s="227">
        <f>IF(O7="","",RANK(O7,O5:O10,1))</f>
        <v>2</v>
      </c>
      <c r="Q7" s="79">
        <f t="shared" si="4"/>
        <v>10</v>
      </c>
      <c r="R7" s="14">
        <f t="shared" si="5"/>
        <v>9</v>
      </c>
      <c r="S7" s="14">
        <f t="shared" si="6"/>
        <v>1</v>
      </c>
    </row>
    <row r="8" spans="1:19" ht="15.75">
      <c r="A8" s="15" t="s">
        <v>4</v>
      </c>
      <c r="B8" s="130" t="s">
        <v>23</v>
      </c>
      <c r="C8" s="150">
        <v>36.892</v>
      </c>
      <c r="D8" s="150">
        <v>33.024</v>
      </c>
      <c r="E8" s="171">
        <f>IF(C8="","",MAX(C8,D8))</f>
        <v>36.892</v>
      </c>
      <c r="F8" s="74">
        <f>IF(C8="","",RANK(E8,E5:E10,1))</f>
        <v>3</v>
      </c>
      <c r="G8" s="63">
        <v>0.0010350694444444444</v>
      </c>
      <c r="H8" s="68"/>
      <c r="I8" s="179">
        <f t="shared" si="0"/>
        <v>0.0010350694444444444</v>
      </c>
      <c r="J8" s="64"/>
      <c r="K8" s="68"/>
      <c r="L8" s="179">
        <f t="shared" si="1"/>
      </c>
      <c r="M8" s="179">
        <f t="shared" si="2"/>
        <v>0.0010350694444444444</v>
      </c>
      <c r="N8" s="16">
        <f>IF(M8="","",RANK(M8,M5:M10,1))</f>
        <v>3</v>
      </c>
      <c r="O8" s="18">
        <f t="shared" si="3"/>
        <v>6</v>
      </c>
      <c r="P8" s="229">
        <f>IF(O8="","",RANK(O8,O5:O10,1))</f>
        <v>3</v>
      </c>
      <c r="Q8" s="18">
        <f t="shared" si="4"/>
        <v>9</v>
      </c>
      <c r="R8" s="14">
        <f t="shared" si="5"/>
        <v>8</v>
      </c>
      <c r="S8" s="14">
        <f t="shared" si="6"/>
        <v>1</v>
      </c>
    </row>
    <row r="9" spans="1:19" ht="15.75">
      <c r="A9" s="69" t="s">
        <v>5</v>
      </c>
      <c r="B9" s="135" t="s">
        <v>45</v>
      </c>
      <c r="C9" s="148">
        <v>49.151</v>
      </c>
      <c r="D9" s="148">
        <v>38.846</v>
      </c>
      <c r="E9" s="170">
        <f>IF(C9="","",MAX(C9,D9))</f>
        <v>49.151</v>
      </c>
      <c r="F9" s="56">
        <f>IF(C9="","",RANK(E9,E5:E10,1))</f>
        <v>5</v>
      </c>
      <c r="G9" s="76">
        <v>0.001103935185185185</v>
      </c>
      <c r="H9" s="78"/>
      <c r="I9" s="180">
        <f t="shared" si="0"/>
        <v>0.001103935185185185</v>
      </c>
      <c r="J9" s="77">
        <v>0.0010402777777777778</v>
      </c>
      <c r="K9" s="78"/>
      <c r="L9" s="180">
        <f t="shared" si="1"/>
        <v>0.0010402777777777778</v>
      </c>
      <c r="M9" s="224">
        <f t="shared" si="2"/>
        <v>0.0010402777777777778</v>
      </c>
      <c r="N9" s="225">
        <f>IF(M9="","",RANK(M9,M5:M10,1))</f>
        <v>4</v>
      </c>
      <c r="O9" s="79">
        <f t="shared" si="3"/>
        <v>9</v>
      </c>
      <c r="P9" s="227">
        <f>IF(O9="","",RANK(O9,O5:O10,1))</f>
        <v>5</v>
      </c>
      <c r="Q9" s="79">
        <f t="shared" si="4"/>
        <v>7</v>
      </c>
      <c r="R9" s="14">
        <f t="shared" si="5"/>
        <v>6</v>
      </c>
      <c r="S9" s="14">
        <f t="shared" si="6"/>
        <v>1</v>
      </c>
    </row>
    <row r="10" spans="1:19" ht="16.5" thickBot="1">
      <c r="A10" s="19" t="s">
        <v>6</v>
      </c>
      <c r="B10" s="132" t="s">
        <v>44</v>
      </c>
      <c r="C10" s="151">
        <v>36.708</v>
      </c>
      <c r="D10" s="152">
        <v>33.162</v>
      </c>
      <c r="E10" s="172">
        <f>IF(C10="","",MAX(C10,D10))</f>
        <v>36.708</v>
      </c>
      <c r="F10" s="20">
        <f>IF(C10="","",RANK(E10,E5:E10,1))</f>
        <v>2</v>
      </c>
      <c r="G10" s="81">
        <v>0.0009700231481481482</v>
      </c>
      <c r="H10" s="83"/>
      <c r="I10" s="163">
        <f t="shared" si="0"/>
        <v>0.0009700231481481482</v>
      </c>
      <c r="J10" s="82"/>
      <c r="K10" s="83"/>
      <c r="L10" s="163">
        <f t="shared" si="1"/>
      </c>
      <c r="M10" s="163">
        <f t="shared" si="2"/>
        <v>0.0009700231481481482</v>
      </c>
      <c r="N10" s="20">
        <f>IF(M10="","",RANK(M10,M5:M10,1))</f>
        <v>2</v>
      </c>
      <c r="O10" s="40">
        <f t="shared" si="3"/>
        <v>4</v>
      </c>
      <c r="P10" s="127">
        <f>IF(O10="","",RANK(O10,O5:O10,1))</f>
        <v>1</v>
      </c>
      <c r="Q10" s="40">
        <f t="shared" si="4"/>
        <v>11</v>
      </c>
      <c r="R10" s="14">
        <f t="shared" si="5"/>
        <v>10</v>
      </c>
      <c r="S10" s="14">
        <f t="shared" si="6"/>
        <v>1</v>
      </c>
    </row>
    <row r="11" spans="3:17" ht="16.5" thickBot="1">
      <c r="C11" s="51"/>
      <c r="D11" s="51"/>
      <c r="P11" s="66"/>
      <c r="Q11" s="66"/>
    </row>
    <row r="12" spans="1:17" ht="15.75">
      <c r="A12" s="439" t="s">
        <v>17</v>
      </c>
      <c r="B12" s="440"/>
      <c r="C12" s="441" t="s">
        <v>40</v>
      </c>
      <c r="D12" s="442"/>
      <c r="E12" s="442"/>
      <c r="F12" s="443"/>
      <c r="G12" s="444" t="s">
        <v>19</v>
      </c>
      <c r="H12" s="444"/>
      <c r="I12" s="444"/>
      <c r="J12" s="445"/>
      <c r="K12" s="445"/>
      <c r="L12" s="445"/>
      <c r="M12" s="445"/>
      <c r="N12" s="446"/>
      <c r="O12" s="21"/>
      <c r="P12" s="147"/>
      <c r="Q12" s="23"/>
    </row>
    <row r="13" spans="1:17" ht="16.5" thickBot="1">
      <c r="A13" s="100" t="s">
        <v>10</v>
      </c>
      <c r="B13" s="133" t="s">
        <v>0</v>
      </c>
      <c r="C13" s="24" t="s">
        <v>58</v>
      </c>
      <c r="D13" s="149" t="s">
        <v>59</v>
      </c>
      <c r="E13" s="167" t="s">
        <v>11</v>
      </c>
      <c r="F13" s="101" t="s">
        <v>12</v>
      </c>
      <c r="G13" s="102" t="s">
        <v>13</v>
      </c>
      <c r="H13" s="103" t="s">
        <v>35</v>
      </c>
      <c r="I13" s="102"/>
      <c r="J13" s="99" t="s">
        <v>14</v>
      </c>
      <c r="K13" s="103" t="s">
        <v>35</v>
      </c>
      <c r="L13" s="103"/>
      <c r="M13" s="164" t="s">
        <v>11</v>
      </c>
      <c r="N13" s="101" t="s">
        <v>12</v>
      </c>
      <c r="O13" s="104" t="s">
        <v>15</v>
      </c>
      <c r="P13" s="105" t="s">
        <v>9</v>
      </c>
      <c r="Q13" s="106" t="s">
        <v>36</v>
      </c>
    </row>
    <row r="14" spans="1:19" ht="15.75">
      <c r="A14" s="107" t="s">
        <v>1</v>
      </c>
      <c r="B14" s="134" t="s">
        <v>41</v>
      </c>
      <c r="C14" s="233">
        <v>35.242</v>
      </c>
      <c r="D14" s="234">
        <v>31.545</v>
      </c>
      <c r="E14" s="235">
        <f aca="true" t="shared" si="7" ref="E14:E21">IF(C14="","",MAX(C14,D14))</f>
        <v>35.242</v>
      </c>
      <c r="F14" s="232">
        <f>IF(C14="","",RANK(E14,E14:E23,1))</f>
        <v>5</v>
      </c>
      <c r="G14" s="236">
        <v>0.0006614583333333333</v>
      </c>
      <c r="H14" s="237"/>
      <c r="I14" s="230">
        <f aca="true" t="shared" si="8" ref="I14:I22">IF(G14="","",G14+H14)</f>
        <v>0.0006614583333333333</v>
      </c>
      <c r="J14" s="238"/>
      <c r="K14" s="237"/>
      <c r="L14" s="230">
        <f aca="true" t="shared" si="9" ref="L14:L22">IF(J14="","",J14+K14)</f>
      </c>
      <c r="M14" s="231">
        <f>IF(I14="","",MIN(L14,I14))</f>
        <v>0.0006614583333333333</v>
      </c>
      <c r="N14" s="232">
        <f>IF(M14="","",RANK(M14,M14:M23,1))</f>
        <v>1</v>
      </c>
      <c r="O14" s="239">
        <f aca="true" t="shared" si="10" ref="O14:O23">IF(F14="","",SUM(N14,F14))</f>
        <v>6</v>
      </c>
      <c r="P14" s="240">
        <v>4</v>
      </c>
      <c r="Q14" s="239">
        <f aca="true" t="shared" si="11" ref="Q14:Q23">IF(P14="","",SUM(R14:S14))</f>
        <v>8</v>
      </c>
      <c r="R14" s="14">
        <f>IF(P14=1,10,IF(P14=2,9,IF(P14=3,8,IF(P14=4,7,IF(P14=5,6,IF(P14=6,5,IF(P14=7,4,0)))))))</f>
        <v>7</v>
      </c>
      <c r="S14" s="14">
        <f aca="true" t="shared" si="12" ref="S14:S22">IF(P14=8,4,IF(P14=9,3,IF(P14=10,2,IF(P14=11,1,IF(P14=12,1,1)))))</f>
        <v>1</v>
      </c>
    </row>
    <row r="15" spans="1:19" ht="15.75">
      <c r="A15" s="15" t="s">
        <v>2</v>
      </c>
      <c r="B15" s="130" t="s">
        <v>44</v>
      </c>
      <c r="C15" s="158">
        <v>60.5</v>
      </c>
      <c r="D15" s="241">
        <v>57.463</v>
      </c>
      <c r="E15" s="242">
        <f t="shared" si="7"/>
        <v>60.5</v>
      </c>
      <c r="F15" s="16">
        <f>IF(C15="","",RANK(E15,E14:E23,1))</f>
        <v>9</v>
      </c>
      <c r="G15" s="63">
        <v>0.0008246527777777778</v>
      </c>
      <c r="H15" s="68">
        <v>0.00011574074074074073</v>
      </c>
      <c r="I15" s="179">
        <f t="shared" si="8"/>
        <v>0.0009403935185185185</v>
      </c>
      <c r="J15" s="64"/>
      <c r="K15" s="68"/>
      <c r="L15" s="179">
        <f t="shared" si="9"/>
      </c>
      <c r="M15" s="179">
        <f aca="true" t="shared" si="13" ref="M15:M21">IF(I15="","",MIN(L15,I15))</f>
        <v>0.0009403935185185185</v>
      </c>
      <c r="N15" s="16">
        <f>IF(M15="","",RANK(M15,M14:M23,1))</f>
        <v>8</v>
      </c>
      <c r="O15" s="18">
        <f t="shared" si="10"/>
        <v>17</v>
      </c>
      <c r="P15" s="229">
        <f>IF(O15="","",RANK(O15,O14:O23,1))</f>
        <v>9</v>
      </c>
      <c r="Q15" s="18">
        <f t="shared" si="11"/>
        <v>3</v>
      </c>
      <c r="R15" s="14">
        <f>IF(P15=1,10,IF(P15=2,9,IF(P15=3,8,IF(P15=4,7,IF(P15=5,6,IF(P15=6,5,IF(P15=7,4,0)))))))</f>
        <v>0</v>
      </c>
      <c r="S15" s="14">
        <f t="shared" si="12"/>
        <v>3</v>
      </c>
    </row>
    <row r="16" spans="1:19" ht="15.75">
      <c r="A16" s="85" t="s">
        <v>3</v>
      </c>
      <c r="B16" s="135" t="s">
        <v>69</v>
      </c>
      <c r="C16" s="243">
        <v>32.319</v>
      </c>
      <c r="D16" s="244">
        <v>30.25</v>
      </c>
      <c r="E16" s="245">
        <f t="shared" si="7"/>
        <v>32.319</v>
      </c>
      <c r="F16" s="225">
        <f>IF(C16="","",RANK(E16,E14:E23,1))</f>
        <v>2</v>
      </c>
      <c r="G16" s="76">
        <v>0.0007783564814814814</v>
      </c>
      <c r="H16" s="78"/>
      <c r="I16" s="180">
        <f t="shared" si="8"/>
        <v>0.0007783564814814814</v>
      </c>
      <c r="J16" s="77"/>
      <c r="K16" s="78"/>
      <c r="L16" s="180">
        <f t="shared" si="9"/>
      </c>
      <c r="M16" s="224">
        <f t="shared" si="13"/>
        <v>0.0007783564814814814</v>
      </c>
      <c r="N16" s="225">
        <f>IF(M16="","",RANK(M16,M14:M23,1))</f>
        <v>4</v>
      </c>
      <c r="O16" s="79">
        <f t="shared" si="10"/>
        <v>6</v>
      </c>
      <c r="P16" s="227">
        <v>2</v>
      </c>
      <c r="Q16" s="79">
        <f t="shared" si="11"/>
        <v>10</v>
      </c>
      <c r="R16" s="14">
        <f aca="true" t="shared" si="14" ref="R16:R22">IF(P16=1,10,IF(P16=2,9,IF(P16=3,8,IF(P16=4,7,IF(P16=5,6,IF(P16=6,5,IF(P16=7,4,0)))))))</f>
        <v>9</v>
      </c>
      <c r="S16" s="14">
        <f t="shared" si="12"/>
        <v>1</v>
      </c>
    </row>
    <row r="17" spans="1:19" ht="15.75">
      <c r="A17" s="15" t="s">
        <v>4</v>
      </c>
      <c r="B17" s="130" t="s">
        <v>22</v>
      </c>
      <c r="C17" s="158">
        <v>33.878</v>
      </c>
      <c r="D17" s="241">
        <v>29.539</v>
      </c>
      <c r="E17" s="242">
        <f t="shared" si="7"/>
        <v>33.878</v>
      </c>
      <c r="F17" s="16">
        <f>IF(C17="","",RANK(E17,E14:E23,1))</f>
        <v>4</v>
      </c>
      <c r="G17" s="63">
        <v>0.0006842592592592591</v>
      </c>
      <c r="H17" s="68"/>
      <c r="I17" s="179">
        <f t="shared" si="8"/>
        <v>0.0006842592592592591</v>
      </c>
      <c r="J17" s="64"/>
      <c r="K17" s="68"/>
      <c r="L17" s="179">
        <f t="shared" si="9"/>
      </c>
      <c r="M17" s="179">
        <f t="shared" si="13"/>
        <v>0.0006842592592592591</v>
      </c>
      <c r="N17" s="16">
        <f>IF(M17="","",RANK(M17,M14:M23,1))</f>
        <v>2</v>
      </c>
      <c r="O17" s="18">
        <f t="shared" si="10"/>
        <v>6</v>
      </c>
      <c r="P17" s="229">
        <v>3</v>
      </c>
      <c r="Q17" s="18">
        <f t="shared" si="11"/>
        <v>9</v>
      </c>
      <c r="R17" s="14">
        <f t="shared" si="14"/>
        <v>8</v>
      </c>
      <c r="S17" s="14">
        <f t="shared" si="12"/>
        <v>1</v>
      </c>
    </row>
    <row r="18" spans="1:19" ht="15.75">
      <c r="A18" s="85" t="s">
        <v>5</v>
      </c>
      <c r="B18" s="135" t="s">
        <v>48</v>
      </c>
      <c r="C18" s="243">
        <v>26.789</v>
      </c>
      <c r="D18" s="244">
        <v>32.611</v>
      </c>
      <c r="E18" s="245">
        <f t="shared" si="7"/>
        <v>32.611</v>
      </c>
      <c r="F18" s="225">
        <f>IF(C18="","",RANK(E18,E14:E23,1))</f>
        <v>3</v>
      </c>
      <c r="G18" s="76">
        <v>0.0007947916666666667</v>
      </c>
      <c r="H18" s="78">
        <v>0.00023148148148148146</v>
      </c>
      <c r="I18" s="180">
        <f t="shared" si="8"/>
        <v>0.0010262731481481481</v>
      </c>
      <c r="J18" s="77"/>
      <c r="K18" s="78"/>
      <c r="L18" s="180">
        <f t="shared" si="9"/>
      </c>
      <c r="M18" s="224">
        <f t="shared" si="13"/>
        <v>0.0010262731481481481</v>
      </c>
      <c r="N18" s="225">
        <f>IF(M18="","",RANK(M18,M14:M23,1))</f>
        <v>10</v>
      </c>
      <c r="O18" s="79">
        <f t="shared" si="10"/>
        <v>13</v>
      </c>
      <c r="P18" s="227">
        <f>IF(O18="","",RANK(O18,O14:O23,1))</f>
        <v>6</v>
      </c>
      <c r="Q18" s="79">
        <f t="shared" si="11"/>
        <v>6</v>
      </c>
      <c r="R18" s="14">
        <f t="shared" si="14"/>
        <v>5</v>
      </c>
      <c r="S18" s="14">
        <f t="shared" si="12"/>
        <v>1</v>
      </c>
    </row>
    <row r="19" spans="1:19" ht="15.75">
      <c r="A19" s="15" t="s">
        <v>6</v>
      </c>
      <c r="B19" s="130" t="s">
        <v>20</v>
      </c>
      <c r="C19" s="158">
        <v>37.931</v>
      </c>
      <c r="D19" s="241">
        <v>37.749</v>
      </c>
      <c r="E19" s="242">
        <f t="shared" si="7"/>
        <v>37.931</v>
      </c>
      <c r="F19" s="16">
        <f>IF(C19="","",RANK(E19,E14:E23,1))</f>
        <v>7</v>
      </c>
      <c r="G19" s="63">
        <v>0.0008619212962962964</v>
      </c>
      <c r="H19" s="68">
        <v>0.00011574074074074073</v>
      </c>
      <c r="I19" s="179">
        <f t="shared" si="8"/>
        <v>0.000977662037037037</v>
      </c>
      <c r="J19" s="64"/>
      <c r="K19" s="68"/>
      <c r="L19" s="179">
        <f t="shared" si="9"/>
      </c>
      <c r="M19" s="179">
        <f t="shared" si="13"/>
        <v>0.000977662037037037</v>
      </c>
      <c r="N19" s="16">
        <f>IF(M19="","",RANK(M19,M14:M23,1))</f>
        <v>9</v>
      </c>
      <c r="O19" s="18">
        <f t="shared" si="10"/>
        <v>16</v>
      </c>
      <c r="P19" s="229">
        <f>IF(O19="","",RANK(O19,O14:O23,1))</f>
        <v>8</v>
      </c>
      <c r="Q19" s="18">
        <f t="shared" si="11"/>
        <v>4</v>
      </c>
      <c r="R19" s="14">
        <f t="shared" si="14"/>
        <v>0</v>
      </c>
      <c r="S19" s="14">
        <f t="shared" si="12"/>
        <v>4</v>
      </c>
    </row>
    <row r="20" spans="1:19" ht="15.75">
      <c r="A20" s="85" t="s">
        <v>7</v>
      </c>
      <c r="B20" s="135" t="s">
        <v>45</v>
      </c>
      <c r="C20" s="243">
        <v>37.483</v>
      </c>
      <c r="D20" s="244">
        <v>51.12</v>
      </c>
      <c r="E20" s="245">
        <f t="shared" si="7"/>
        <v>51.12</v>
      </c>
      <c r="F20" s="225">
        <f>IF(C20="","",RANK(E20,E14:E23,1))</f>
        <v>8</v>
      </c>
      <c r="G20" s="76">
        <v>0.000810300925925926</v>
      </c>
      <c r="H20" s="78"/>
      <c r="I20" s="180">
        <f t="shared" si="8"/>
        <v>0.000810300925925926</v>
      </c>
      <c r="J20" s="77">
        <v>0.0008997685185185184</v>
      </c>
      <c r="K20" s="78">
        <v>0.00011574074074074073</v>
      </c>
      <c r="L20" s="180">
        <f t="shared" si="9"/>
        <v>0.0010155092592592592</v>
      </c>
      <c r="M20" s="224">
        <f t="shared" si="13"/>
        <v>0.000810300925925926</v>
      </c>
      <c r="N20" s="225">
        <f>IF(M20="","",RANK(M20,M14:M23,1))</f>
        <v>6</v>
      </c>
      <c r="O20" s="79">
        <f t="shared" si="10"/>
        <v>14</v>
      </c>
      <c r="P20" s="227">
        <f>IF(O20="","",RANK(O20,O14:O23,1))</f>
        <v>7</v>
      </c>
      <c r="Q20" s="79">
        <f t="shared" si="11"/>
        <v>5</v>
      </c>
      <c r="R20" s="14">
        <f t="shared" si="14"/>
        <v>4</v>
      </c>
      <c r="S20" s="14">
        <f t="shared" si="12"/>
        <v>1</v>
      </c>
    </row>
    <row r="21" spans="1:19" ht="15.75">
      <c r="A21" s="15" t="s">
        <v>8</v>
      </c>
      <c r="B21" s="130" t="s">
        <v>47</v>
      </c>
      <c r="C21" s="158">
        <v>35.971</v>
      </c>
      <c r="D21" s="241">
        <v>32.351</v>
      </c>
      <c r="E21" s="242">
        <f t="shared" si="7"/>
        <v>35.971</v>
      </c>
      <c r="F21" s="16">
        <f>IF(C21="","",RANK(E21,E14:E23,1))</f>
        <v>6</v>
      </c>
      <c r="G21" s="63">
        <v>0.0007340277777777778</v>
      </c>
      <c r="H21" s="68"/>
      <c r="I21" s="179">
        <f t="shared" si="8"/>
        <v>0.0007340277777777778</v>
      </c>
      <c r="J21" s="64"/>
      <c r="K21" s="68"/>
      <c r="L21" s="179">
        <f t="shared" si="9"/>
      </c>
      <c r="M21" s="179">
        <f t="shared" si="13"/>
        <v>0.0007340277777777778</v>
      </c>
      <c r="N21" s="16">
        <f>IF(M21="","",RANK(M21,M14:M23,1))</f>
        <v>3</v>
      </c>
      <c r="O21" s="18">
        <f t="shared" si="10"/>
        <v>9</v>
      </c>
      <c r="P21" s="229">
        <f>IF(O21="","",RANK(O21,O14:O23,1))</f>
        <v>5</v>
      </c>
      <c r="Q21" s="18">
        <f t="shared" si="11"/>
        <v>7</v>
      </c>
      <c r="R21" s="14">
        <f t="shared" si="14"/>
        <v>6</v>
      </c>
      <c r="S21" s="14">
        <f t="shared" si="12"/>
        <v>1</v>
      </c>
    </row>
    <row r="22" spans="1:19" ht="15.75">
      <c r="A22" s="260" t="s">
        <v>39</v>
      </c>
      <c r="B22" s="261" t="s">
        <v>70</v>
      </c>
      <c r="C22" s="262"/>
      <c r="D22" s="263"/>
      <c r="E22" s="264" t="s">
        <v>42</v>
      </c>
      <c r="F22" s="265">
        <v>10</v>
      </c>
      <c r="G22" s="72">
        <v>0.0008708333333333333</v>
      </c>
      <c r="H22" s="266"/>
      <c r="I22" s="267">
        <f t="shared" si="8"/>
        <v>0.0008708333333333333</v>
      </c>
      <c r="J22" s="73"/>
      <c r="K22" s="266"/>
      <c r="L22" s="267">
        <f t="shared" si="9"/>
      </c>
      <c r="M22" s="268">
        <f>IF(I22="","",MIN(L22,I22))</f>
        <v>0.0008708333333333333</v>
      </c>
      <c r="N22" s="265">
        <f>IF(M22="","",RANK(M22,M14:M23,1))</f>
        <v>7</v>
      </c>
      <c r="O22" s="269">
        <f t="shared" si="10"/>
        <v>17</v>
      </c>
      <c r="P22" s="270">
        <v>10</v>
      </c>
      <c r="Q22" s="269">
        <f t="shared" si="11"/>
        <v>2</v>
      </c>
      <c r="R22" s="14">
        <f t="shared" si="14"/>
        <v>0</v>
      </c>
      <c r="S22" s="14">
        <f t="shared" si="12"/>
        <v>2</v>
      </c>
    </row>
    <row r="23" spans="1:19" ht="16.5" thickBot="1">
      <c r="A23" s="271" t="s">
        <v>56</v>
      </c>
      <c r="B23" s="132" t="s">
        <v>24</v>
      </c>
      <c r="C23" s="151">
        <v>30.666</v>
      </c>
      <c r="D23" s="152">
        <v>30.844</v>
      </c>
      <c r="E23" s="272">
        <f>IF(C23="","",MAX(C23,D23))</f>
        <v>30.844</v>
      </c>
      <c r="F23" s="20">
        <f>IF(C23="","",RANK(E23,E14:E23,1))</f>
        <v>1</v>
      </c>
      <c r="G23" s="81">
        <v>0.000792013888888889</v>
      </c>
      <c r="H23" s="83"/>
      <c r="I23" s="163">
        <f>IF(G23="","",G23+H23)</f>
        <v>0.000792013888888889</v>
      </c>
      <c r="J23" s="82">
        <v>0.0011689814814814816</v>
      </c>
      <c r="K23" s="83">
        <v>0.00011574074074074073</v>
      </c>
      <c r="L23" s="163">
        <f>IF(J23="","",J23+K23)</f>
        <v>0.0012847222222222223</v>
      </c>
      <c r="M23" s="163">
        <f>IF(I23="","",MIN(L23,I23))</f>
        <v>0.000792013888888889</v>
      </c>
      <c r="N23" s="20">
        <f>IF(M23="","",RANK(M23,M14:M23,1))</f>
        <v>5</v>
      </c>
      <c r="O23" s="40">
        <f t="shared" si="10"/>
        <v>6</v>
      </c>
      <c r="P23" s="127">
        <f>IF(O23="","",RANK(O23,O14:O23,1))</f>
        <v>1</v>
      </c>
      <c r="Q23" s="40">
        <f t="shared" si="11"/>
        <v>11</v>
      </c>
      <c r="R23" s="14">
        <f>IF(P23=1,10,IF(P23=2,9,IF(P23=3,8,IF(P23=4,7,IF(P23=5,6,IF(P23=6,5,IF(P23=7,4,0)))))))</f>
        <v>10</v>
      </c>
      <c r="S23" s="14">
        <f>IF(P23=8,4,IF(P23=9,3,IF(P23=10,2,IF(P23=11,1,IF(P23=12,1,1)))))</f>
        <v>1</v>
      </c>
    </row>
  </sheetData>
  <sheetProtection/>
  <mergeCells count="7">
    <mergeCell ref="A1:Q1"/>
    <mergeCell ref="A3:B3"/>
    <mergeCell ref="C3:F3"/>
    <mergeCell ref="G3:N3"/>
    <mergeCell ref="A12:B12"/>
    <mergeCell ref="C12:F12"/>
    <mergeCell ref="G12:N12"/>
  </mergeCells>
  <printOptions/>
  <pageMargins left="0.11811023622047245" right="0.11811023622047245" top="0.5905511811023623" bottom="0.5905511811023623" header="0.31496062992125984" footer="0.31496062992125984"/>
  <pageSetup horizontalDpi="600" verticalDpi="600" orientation="landscape" paperSize="9" scale="75" r:id="rId1"/>
  <headerFooter>
    <oddFooter>&amp;CHlučinská liga mládeže - 2. ročník 2013 / 2014</oddFooter>
  </headerFooter>
  <colBreaks count="1" manualBreakCount="1">
    <brk id="17" max="65535" man="1"/>
  </colBreaks>
  <ignoredErrors>
    <ignoredError sqref="O5:O10 O17 O14:O16 O18:O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Honza</dc:creator>
  <cp:keywords/>
  <dc:description/>
  <cp:lastModifiedBy>Honza</cp:lastModifiedBy>
  <cp:lastPrinted>2014-05-18T10:28:10Z</cp:lastPrinted>
  <dcterms:created xsi:type="dcterms:W3CDTF">2012-05-08T16:00:39Z</dcterms:created>
  <dcterms:modified xsi:type="dcterms:W3CDTF">2014-06-28T20:16:45Z</dcterms:modified>
  <cp:category/>
  <cp:version/>
  <cp:contentType/>
  <cp:contentStatus/>
</cp:coreProperties>
</file>