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8600" windowHeight="4320" tabRatio="957" activeTab="2"/>
  </bookViews>
  <sheets>
    <sheet name="HLM - mladší" sheetId="1" r:id="rId1"/>
    <sheet name="HLM - starší" sheetId="2" r:id="rId2"/>
    <sheet name="12. kolo - Šilheřovice" sheetId="3" r:id="rId3"/>
    <sheet name="11. kolo - Bohuslavice" sheetId="4" r:id="rId4"/>
    <sheet name="10. kolo - Bobrovníky" sheetId="5" r:id="rId5"/>
    <sheet name="9. kolo - Dobroslavice" sheetId="6" r:id="rId6"/>
    <sheet name="8. kolo - Vřesina" sheetId="7" r:id="rId7"/>
    <sheet name="7. kolo - Ludgeřovice" sheetId="8" r:id="rId8"/>
    <sheet name="6. kolo - Darkovice" sheetId="9" r:id="rId9"/>
    <sheet name="5. kolo - Šilheřovice ZPV" sheetId="10" r:id="rId10"/>
    <sheet name="4. kolo - Píšť" sheetId="11" r:id="rId11"/>
    <sheet name="3. kolo - Dobroslavice" sheetId="12" r:id="rId12"/>
    <sheet name="2. kolo - Markvartovice" sheetId="13" r:id="rId13"/>
    <sheet name="1. kolo - Děhylov" sheetId="14" r:id="rId14"/>
    <sheet name="Bodové hodnocení" sheetId="15" r:id="rId15"/>
  </sheets>
  <definedNames>
    <definedName name="_xlnm.Print_Area" localSheetId="13">'1. kolo - Děhylov'!$A$1:$Q$25</definedName>
    <definedName name="_xlnm.Print_Area" localSheetId="4">'10. kolo - Bobrovníky'!$A$1:$Q$27</definedName>
    <definedName name="_xlnm.Print_Area" localSheetId="3">'11. kolo - Bohuslavice'!$A$1:$Q$24</definedName>
    <definedName name="_xlnm.Print_Area" localSheetId="2">'12. kolo - Šilheřovice'!$A$1:$Q$26</definedName>
    <definedName name="_xlnm.Print_Area" localSheetId="12">'2. kolo - Markvartovice'!$A$1:$Q$27</definedName>
    <definedName name="_xlnm.Print_Area" localSheetId="11">'3. kolo - Dobroslavice'!$A$1:$L$25</definedName>
    <definedName name="_xlnm.Print_Area" localSheetId="10">'4. kolo - Píšť'!$A$1:$Q$21</definedName>
    <definedName name="_xlnm.Print_Area" localSheetId="9">'5. kolo - Šilheřovice ZPV'!$A$1:$Q$28</definedName>
    <definedName name="_xlnm.Print_Area" localSheetId="8">'6. kolo - Darkovice'!$A$1:$N$2</definedName>
    <definedName name="_xlnm.Print_Area" localSheetId="7">'7. kolo - Ludgeřovice'!$A$1:$Q$24</definedName>
    <definedName name="_xlnm.Print_Area" localSheetId="6">'8. kolo - Vřesina'!$A$1:$Q$26</definedName>
    <definedName name="_xlnm.Print_Area" localSheetId="5">'9. kolo - Dobroslavice'!$A$1:$Q$27</definedName>
    <definedName name="_xlnm.Print_Area" localSheetId="1">'HLM - starší'!$A$1:$O$15</definedName>
  </definedNames>
  <calcPr fullCalcOnLoad="1"/>
</workbook>
</file>

<file path=xl/sharedStrings.xml><?xml version="1.0" encoding="utf-8"?>
<sst xmlns="http://schemas.openxmlformats.org/spreadsheetml/2006/main" count="1025" uniqueCount="101">
  <si>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</si>
  <si>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</si>
  <si>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</si>
  <si>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</si>
  <si>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</si>
  <si>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</si>
  <si>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</si>
  <si>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</si>
  <si>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</si>
  <si>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Pořadí</t>
  </si>
  <si>
    <t>st.č.</t>
  </si>
  <si>
    <t>Výsledný čas</t>
  </si>
  <si>
    <t>Umístění</t>
  </si>
  <si>
    <t>1. čas</t>
  </si>
  <si>
    <t>2.čas</t>
  </si>
  <si>
    <t>Součet umístění</t>
  </si>
  <si>
    <t>Mladší</t>
  </si>
  <si>
    <t>Starší</t>
  </si>
  <si>
    <t>Poř.</t>
  </si>
  <si>
    <t>Štafeta dvojic</t>
  </si>
  <si>
    <t>Markvartovice</t>
  </si>
  <si>
    <t>Vřesina</t>
  </si>
  <si>
    <t>Děhylov</t>
  </si>
  <si>
    <t>Dobroslavice</t>
  </si>
  <si>
    <t>Darkovice</t>
  </si>
  <si>
    <t>Družstva mladší žáci</t>
  </si>
  <si>
    <t>poř.</t>
  </si>
  <si>
    <t>2. čas</t>
  </si>
  <si>
    <t>3. čas</t>
  </si>
  <si>
    <t>4. čas</t>
  </si>
  <si>
    <t>5. čas</t>
  </si>
  <si>
    <t>Pořádi</t>
  </si>
  <si>
    <t>Družstva starší žáci</t>
  </si>
  <si>
    <t>nejhorši t</t>
  </si>
  <si>
    <t>součet 5t</t>
  </si>
  <si>
    <t>trestné</t>
  </si>
  <si>
    <t>Body</t>
  </si>
  <si>
    <t>Bobrovníky</t>
  </si>
  <si>
    <t>9.</t>
  </si>
  <si>
    <t>PÚ</t>
  </si>
  <si>
    <t>Bohuslavice</t>
  </si>
  <si>
    <t>Šilheřovice</t>
  </si>
  <si>
    <t>Závada</t>
  </si>
  <si>
    <t>6. čas</t>
  </si>
  <si>
    <t>7. čas</t>
  </si>
  <si>
    <t>součet 7t</t>
  </si>
  <si>
    <t>Ludgeřovice</t>
  </si>
  <si>
    <t>10.</t>
  </si>
  <si>
    <t>Pravý</t>
  </si>
  <si>
    <t>Levý</t>
  </si>
  <si>
    <t>čas</t>
  </si>
  <si>
    <t>11.</t>
  </si>
  <si>
    <t>Hať</t>
  </si>
  <si>
    <t>Bobrovniky</t>
  </si>
  <si>
    <t>body</t>
  </si>
  <si>
    <t>Celkem</t>
  </si>
  <si>
    <t>Kolo:</t>
  </si>
  <si>
    <t>Píšť</t>
  </si>
  <si>
    <t xml:space="preserve"> 14.9.2014</t>
  </si>
  <si>
    <t xml:space="preserve"> 21.9.2014</t>
  </si>
  <si>
    <t xml:space="preserve"> 28.9.2014</t>
  </si>
  <si>
    <t xml:space="preserve"> 5.10.2014</t>
  </si>
  <si>
    <t xml:space="preserve"> 12.10.2014</t>
  </si>
  <si>
    <t xml:space="preserve"> 8.5.2015</t>
  </si>
  <si>
    <t xml:space="preserve"> 10.5.2014</t>
  </si>
  <si>
    <t xml:space="preserve"> 17.5.2015</t>
  </si>
  <si>
    <t>12.</t>
  </si>
  <si>
    <t>1. kolo Hlučínské ligy mládeže - Děhylov 14. 9. 2014</t>
  </si>
  <si>
    <t>2. kolo Hlučínské ligy mládeže - Markvartovice 21. 9. 2014</t>
  </si>
  <si>
    <t>3. kolo Hlučínské ligy mládeže - Dobroslavice 28. 9. 2014</t>
  </si>
  <si>
    <t>4. kolo Hlučínské ligy mládeže - Píšť 5. 10. 2014</t>
  </si>
  <si>
    <t>13.</t>
  </si>
  <si>
    <t>5. kolo Hlučínské ligy mládeže - Šilheřovice 12. 10. 2013</t>
  </si>
  <si>
    <t>Uzlová štafeta</t>
  </si>
  <si>
    <t>6. kolo Hlučínské ligy mládeže - Darkovice 14. 12. 2014</t>
  </si>
  <si>
    <t>Místo</t>
  </si>
  <si>
    <t>Hlučín</t>
  </si>
  <si>
    <t>Bobrovníky LIGA</t>
  </si>
  <si>
    <t>Mimo HLM</t>
  </si>
  <si>
    <t>N</t>
  </si>
  <si>
    <t>Hlučín LIGA</t>
  </si>
  <si>
    <t xml:space="preserve">Umístění </t>
  </si>
  <si>
    <r>
      <t>ZPV</t>
    </r>
    <r>
      <rPr>
        <sz val="12"/>
        <color indexed="8"/>
        <rFont val="Times New Roman"/>
        <family val="1"/>
      </rPr>
      <t xml:space="preserve"> (formát hh:mm,ss)</t>
    </r>
  </si>
  <si>
    <r>
      <t xml:space="preserve">Štafeta dvojic </t>
    </r>
    <r>
      <rPr>
        <sz val="12"/>
        <color indexed="8"/>
        <rFont val="Times New Roman"/>
        <family val="1"/>
      </rPr>
      <t>(formát mm:ss,00)</t>
    </r>
  </si>
  <si>
    <t>Štafeta mix</t>
  </si>
  <si>
    <t>1. pokus</t>
  </si>
  <si>
    <t>2. pokus</t>
  </si>
  <si>
    <t>St. č.</t>
  </si>
  <si>
    <t>Tr. b.</t>
  </si>
  <si>
    <t>Součet</t>
  </si>
  <si>
    <t>Výsledné pořadí</t>
  </si>
  <si>
    <t>7. kolo Hlučínské ligy mládeže - Ludgeřovice 26. 4. 2015</t>
  </si>
  <si>
    <t>8. kolo Hlučínské ligy mládeže - Vřesina 8. 5. 2015</t>
  </si>
  <si>
    <t>9. kolo Hlučínské ligy mládeže - Dobroslavice 10. 5. 2015</t>
  </si>
  <si>
    <t>10. kolo Hlučínské ligy mládeže - Bobrovníky 17. 5. 2015</t>
  </si>
  <si>
    <t>11. kolo Hlučínské ligy mládeže - Bohuslavice 14. 6. 2015</t>
  </si>
  <si>
    <t>Štafeta 4x60 m</t>
  </si>
  <si>
    <t>Hlučínská Liga Mládeže 2014/2015 - mladší</t>
  </si>
  <si>
    <t>Hlučínská Liga Mládeže 2014/2015 - starší</t>
  </si>
  <si>
    <t>12. kolo Hlučínské ligy mládeže - Šilheřovice 21. 6. 2015</t>
  </si>
  <si>
    <t xml:space="preserve">Zrušeno pro nepřiznivé počasí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</si>
</sst>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:ss.0;@"/>
    <numFmt numFmtId="166" formatCode="[h]:mm:ss;@"/>
    <numFmt numFmtId="167" formatCode="h:mm:ss;@"/>
    <numFmt numFmtId="168" formatCode="h:mm;@"/>
    <numFmt numFmtId="169" formatCode="[$-F400]h:mm:ss\ AM/PM"/>
    <numFmt numFmtId="170" formatCode="mm:ss.00"/>
    <numFmt numFmtId="171" formatCode="m:ss;@"/>
    <numFmt numFmtId="172" formatCode="0.000"/>
    <numFmt numFmtId="173" formatCode="m:ss.000"/>
    <numFmt numFmtId="174" formatCode="ss"/>
    <numFmt numFmtId="175" formatCode="m:ss.00"/>
    <numFmt numFmtId="176" formatCode="m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5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5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double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double"/>
      <top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80">
    <xf numFmtId="0" fontId="0" fillId="0" borderId="0" xfId="0" applyFont="1" applyAlignment="1">
      <alignment/>
    </xf>
    <xf numFmtId="0" fontId="4" fillId="0" borderId="10" xfId="4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0" xfId="47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 wrapText="1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" fillId="0" borderId="0" xfId="47" applyFont="1" applyFill="1" applyBorder="1" applyAlignment="1" applyProtection="1">
      <alignment horizontal="center" wrapText="1"/>
      <protection locked="0"/>
    </xf>
    <xf numFmtId="167" fontId="5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7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47" fontId="57" fillId="34" borderId="17" xfId="0" applyNumberFormat="1" applyFont="1" applyFill="1" applyBorder="1" applyAlignment="1">
      <alignment horizontal="center"/>
    </xf>
    <xf numFmtId="47" fontId="57" fillId="34" borderId="18" xfId="0" applyNumberFormat="1" applyFont="1" applyFill="1" applyBorder="1" applyAlignment="1">
      <alignment horizontal="center"/>
    </xf>
    <xf numFmtId="0" fontId="6" fillId="33" borderId="19" xfId="47" applyFont="1" applyFill="1" applyBorder="1" applyAlignment="1">
      <alignment horizontal="center" wrapText="1"/>
      <protection/>
    </xf>
    <xf numFmtId="0" fontId="4" fillId="33" borderId="20" xfId="47" applyFont="1" applyFill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4" fillId="33" borderId="18" xfId="47" applyFont="1" applyFill="1" applyBorder="1" applyAlignment="1">
      <alignment horizontal="center"/>
      <protection/>
    </xf>
    <xf numFmtId="0" fontId="60" fillId="0" borderId="13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57" fillId="0" borderId="21" xfId="0" applyFont="1" applyFill="1" applyBorder="1" applyAlignment="1">
      <alignment/>
    </xf>
    <xf numFmtId="0" fontId="60" fillId="0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4" fillId="33" borderId="10" xfId="47" applyFont="1" applyFill="1" applyBorder="1" applyAlignment="1">
      <alignment horizontal="center"/>
      <protection/>
    </xf>
    <xf numFmtId="0" fontId="6" fillId="33" borderId="11" xfId="47" applyFont="1" applyFill="1" applyBorder="1" applyAlignment="1">
      <alignment horizontal="center" wrapText="1"/>
      <protection/>
    </xf>
    <xf numFmtId="0" fontId="6" fillId="33" borderId="15" xfId="47" applyFont="1" applyFill="1" applyBorder="1" applyAlignment="1">
      <alignment horizontal="center" wrapText="1"/>
      <protection/>
    </xf>
    <xf numFmtId="0" fontId="4" fillId="33" borderId="23" xfId="4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33" borderId="11" xfId="47" applyNumberFormat="1" applyFont="1" applyFill="1" applyBorder="1" applyAlignment="1">
      <alignment horizontal="center" wrapText="1"/>
      <protection/>
    </xf>
    <xf numFmtId="14" fontId="57" fillId="35" borderId="0" xfId="0" applyNumberFormat="1" applyFont="1" applyFill="1" applyAlignment="1">
      <alignment horizontal="center"/>
    </xf>
    <xf numFmtId="0" fontId="60" fillId="35" borderId="24" xfId="0" applyFont="1" applyFill="1" applyBorder="1" applyAlignment="1">
      <alignment horizontal="center"/>
    </xf>
    <xf numFmtId="0" fontId="60" fillId="35" borderId="25" xfId="0" applyFont="1" applyFill="1" applyBorder="1" applyAlignment="1">
      <alignment horizontal="center"/>
    </xf>
    <xf numFmtId="170" fontId="57" fillId="33" borderId="26" xfId="0" applyNumberFormat="1" applyFont="1" applyFill="1" applyBorder="1" applyAlignment="1">
      <alignment horizontal="center"/>
    </xf>
    <xf numFmtId="170" fontId="57" fillId="33" borderId="10" xfId="0" applyNumberFormat="1" applyFont="1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171" fontId="57" fillId="33" borderId="10" xfId="0" applyNumberFormat="1" applyFont="1" applyFill="1" applyBorder="1" applyAlignment="1">
      <alignment horizontal="center"/>
    </xf>
    <xf numFmtId="0" fontId="57" fillId="0" borderId="27" xfId="0" applyFont="1" applyBorder="1" applyAlignment="1">
      <alignment horizontal="center"/>
    </xf>
    <xf numFmtId="170" fontId="57" fillId="35" borderId="28" xfId="0" applyNumberFormat="1" applyFont="1" applyFill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170" fontId="57" fillId="35" borderId="26" xfId="0" applyNumberFormat="1" applyFont="1" applyFill="1" applyBorder="1" applyAlignment="1">
      <alignment horizontal="center"/>
    </xf>
    <xf numFmtId="170" fontId="57" fillId="35" borderId="10" xfId="0" applyNumberFormat="1" applyFont="1" applyFill="1" applyBorder="1" applyAlignment="1">
      <alignment horizontal="center"/>
    </xf>
    <xf numFmtId="171" fontId="57" fillId="35" borderId="10" xfId="0" applyNumberFormat="1" applyFont="1" applyFill="1" applyBorder="1" applyAlignment="1">
      <alignment horizontal="center"/>
    </xf>
    <xf numFmtId="0" fontId="60" fillId="35" borderId="14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70" fontId="57" fillId="0" borderId="10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29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57" fillId="34" borderId="23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center"/>
    </xf>
    <xf numFmtId="0" fontId="60" fillId="34" borderId="30" xfId="0" applyFont="1" applyFill="1" applyBorder="1" applyAlignment="1">
      <alignment horizontal="center"/>
    </xf>
    <xf numFmtId="0" fontId="57" fillId="34" borderId="28" xfId="0" applyFont="1" applyFill="1" applyBorder="1" applyAlignment="1">
      <alignment horizontal="center"/>
    </xf>
    <xf numFmtId="47" fontId="57" fillId="34" borderId="23" xfId="0" applyNumberFormat="1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170" fontId="57" fillId="35" borderId="20" xfId="0" applyNumberFormat="1" applyFont="1" applyFill="1" applyBorder="1" applyAlignment="1">
      <alignment horizontal="center"/>
    </xf>
    <xf numFmtId="0" fontId="57" fillId="34" borderId="16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4" borderId="30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5" fillId="33" borderId="14" xfId="47" applyFont="1" applyFill="1" applyBorder="1" applyAlignment="1">
      <alignment horizontal="center" wrapText="1"/>
      <protection/>
    </xf>
    <xf numFmtId="0" fontId="6" fillId="33" borderId="27" xfId="47" applyFont="1" applyFill="1" applyBorder="1" applyAlignment="1">
      <alignment horizontal="center" wrapText="1"/>
      <protection/>
    </xf>
    <xf numFmtId="172" fontId="57" fillId="35" borderId="32" xfId="0" applyNumberFormat="1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/>
    </xf>
    <xf numFmtId="172" fontId="57" fillId="33" borderId="32" xfId="0" applyNumberFormat="1" applyFont="1" applyFill="1" applyBorder="1" applyAlignment="1">
      <alignment horizontal="center" vertical="center"/>
    </xf>
    <xf numFmtId="172" fontId="57" fillId="0" borderId="11" xfId="0" applyNumberFormat="1" applyFont="1" applyFill="1" applyBorder="1" applyAlignment="1">
      <alignment horizontal="center" vertical="center"/>
    </xf>
    <xf numFmtId="172" fontId="57" fillId="33" borderId="11" xfId="0" applyNumberFormat="1" applyFont="1" applyFill="1" applyBorder="1" applyAlignment="1">
      <alignment horizontal="center" vertical="center"/>
    </xf>
    <xf numFmtId="47" fontId="60" fillId="34" borderId="18" xfId="0" applyNumberFormat="1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170" fontId="60" fillId="35" borderId="20" xfId="0" applyNumberFormat="1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172" fontId="60" fillId="35" borderId="32" xfId="0" applyNumberFormat="1" applyFont="1" applyFill="1" applyBorder="1" applyAlignment="1">
      <alignment horizontal="center" vertical="center"/>
    </xf>
    <xf numFmtId="172" fontId="60" fillId="33" borderId="32" xfId="0" applyNumberFormat="1" applyFont="1" applyFill="1" applyBorder="1" applyAlignment="1">
      <alignment horizontal="center" vertical="center"/>
    </xf>
    <xf numFmtId="170" fontId="60" fillId="0" borderId="20" xfId="0" applyNumberFormat="1" applyFont="1" applyFill="1" applyBorder="1" applyAlignment="1">
      <alignment horizontal="center"/>
    </xf>
    <xf numFmtId="170" fontId="60" fillId="33" borderId="10" xfId="0" applyNumberFormat="1" applyFont="1" applyFill="1" applyBorder="1" applyAlignment="1">
      <alignment horizontal="center"/>
    </xf>
    <xf numFmtId="170" fontId="60" fillId="0" borderId="10" xfId="0" applyNumberFormat="1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6" fillId="33" borderId="12" xfId="47" applyNumberFormat="1" applyFont="1" applyFill="1" applyBorder="1" applyAlignment="1">
      <alignment horizontal="center" wrapText="1"/>
      <protection/>
    </xf>
    <xf numFmtId="170" fontId="60" fillId="35" borderId="37" xfId="0" applyNumberFormat="1" applyFont="1" applyFill="1" applyBorder="1" applyAlignment="1">
      <alignment horizontal="center"/>
    </xf>
    <xf numFmtId="170" fontId="60" fillId="35" borderId="10" xfId="0" applyNumberFormat="1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0" fontId="60" fillId="35" borderId="38" xfId="0" applyFont="1" applyFill="1" applyBorder="1" applyAlignment="1">
      <alignment horizontal="center"/>
    </xf>
    <xf numFmtId="172" fontId="57" fillId="35" borderId="39" xfId="0" applyNumberFormat="1" applyFont="1" applyFill="1" applyBorder="1" applyAlignment="1">
      <alignment horizontal="center" vertical="center"/>
    </xf>
    <xf numFmtId="172" fontId="57" fillId="35" borderId="40" xfId="0" applyNumberFormat="1" applyFont="1" applyFill="1" applyBorder="1" applyAlignment="1">
      <alignment horizontal="center" vertical="center"/>
    </xf>
    <xf numFmtId="172" fontId="57" fillId="33" borderId="26" xfId="0" applyNumberFormat="1" applyFont="1" applyFill="1" applyBorder="1" applyAlignment="1">
      <alignment horizontal="center" vertical="center"/>
    </xf>
    <xf numFmtId="172" fontId="60" fillId="33" borderId="26" xfId="0" applyNumberFormat="1" applyFont="1" applyFill="1" applyBorder="1" applyAlignment="1">
      <alignment horizontal="center" vertical="center"/>
    </xf>
    <xf numFmtId="172" fontId="57" fillId="35" borderId="11" xfId="0" applyNumberFormat="1" applyFont="1" applyFill="1" applyBorder="1" applyAlignment="1">
      <alignment horizontal="center" vertical="center"/>
    </xf>
    <xf numFmtId="172" fontId="57" fillId="35" borderId="26" xfId="0" applyNumberFormat="1" applyFont="1" applyFill="1" applyBorder="1" applyAlignment="1">
      <alignment horizontal="center" vertical="center"/>
    </xf>
    <xf numFmtId="172" fontId="60" fillId="35" borderId="26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4" fillId="34" borderId="41" xfId="47" applyFont="1" applyFill="1" applyBorder="1" applyAlignment="1">
      <alignment horizontal="center" wrapText="1"/>
      <protection/>
    </xf>
    <xf numFmtId="0" fontId="4" fillId="34" borderId="42" xfId="47" applyFont="1" applyFill="1" applyBorder="1" applyAlignment="1">
      <alignment horizontal="center" wrapText="1"/>
      <protection/>
    </xf>
    <xf numFmtId="0" fontId="4" fillId="34" borderId="43" xfId="47" applyFont="1" applyFill="1" applyBorder="1" applyAlignment="1">
      <alignment horizontal="center" wrapText="1"/>
      <protection/>
    </xf>
    <xf numFmtId="0" fontId="4" fillId="34" borderId="44" xfId="47" applyFont="1" applyFill="1" applyBorder="1" applyAlignment="1">
      <alignment horizontal="center" wrapText="1"/>
      <protection/>
    </xf>
    <xf numFmtId="0" fontId="4" fillId="34" borderId="39" xfId="47" applyFont="1" applyFill="1" applyBorder="1" applyAlignment="1">
      <alignment horizontal="center" wrapText="1"/>
      <protection/>
    </xf>
    <xf numFmtId="0" fontId="4" fillId="34" borderId="45" xfId="47" applyFont="1" applyFill="1" applyBorder="1" applyAlignment="1">
      <alignment horizontal="center" wrapText="1"/>
      <protection/>
    </xf>
    <xf numFmtId="0" fontId="4" fillId="34" borderId="46" xfId="47" applyFont="1" applyFill="1" applyBorder="1" applyAlignment="1">
      <alignment horizontal="center" wrapText="1"/>
      <protection/>
    </xf>
    <xf numFmtId="0" fontId="4" fillId="34" borderId="47" xfId="47" applyFont="1" applyFill="1" applyBorder="1" applyAlignment="1">
      <alignment horizontal="center" wrapText="1"/>
      <protection/>
    </xf>
    <xf numFmtId="0" fontId="4" fillId="34" borderId="40" xfId="47" applyFont="1" applyFill="1" applyBorder="1" applyAlignment="1">
      <alignment horizontal="center" wrapText="1"/>
      <protection/>
    </xf>
    <xf numFmtId="0" fontId="10" fillId="0" borderId="48" xfId="47" applyFont="1" applyFill="1" applyBorder="1" applyAlignment="1" applyProtection="1">
      <alignment horizontal="center" vertical="center"/>
      <protection/>
    </xf>
    <xf numFmtId="0" fontId="10" fillId="0" borderId="49" xfId="47" applyFont="1" applyFill="1" applyBorder="1" applyAlignment="1" applyProtection="1">
      <alignment horizontal="center" vertical="center"/>
      <protection/>
    </xf>
    <xf numFmtId="0" fontId="10" fillId="0" borderId="50" xfId="47" applyFont="1" applyFill="1" applyBorder="1" applyAlignment="1" applyProtection="1">
      <alignment horizontal="center" vertical="center"/>
      <protection/>
    </xf>
    <xf numFmtId="0" fontId="57" fillId="0" borderId="51" xfId="0" applyFont="1" applyFill="1" applyBorder="1" applyAlignment="1">
      <alignment/>
    </xf>
    <xf numFmtId="0" fontId="5" fillId="33" borderId="52" xfId="47" applyFont="1" applyFill="1" applyBorder="1" applyAlignment="1">
      <alignment horizontal="center" wrapText="1"/>
      <protection/>
    </xf>
    <xf numFmtId="0" fontId="4" fillId="0" borderId="53" xfId="47" applyFont="1" applyFill="1" applyBorder="1" applyAlignment="1">
      <alignment horizontal="center"/>
      <protection/>
    </xf>
    <xf numFmtId="0" fontId="57" fillId="33" borderId="27" xfId="0" applyFont="1" applyFill="1" applyBorder="1" applyAlignment="1">
      <alignment horizontal="center"/>
    </xf>
    <xf numFmtId="0" fontId="57" fillId="33" borderId="30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61" fillId="35" borderId="25" xfId="0" applyFont="1" applyFill="1" applyBorder="1" applyAlignment="1">
      <alignment horizontal="center"/>
    </xf>
    <xf numFmtId="0" fontId="61" fillId="35" borderId="14" xfId="0" applyFont="1" applyFill="1" applyBorder="1" applyAlignment="1">
      <alignment horizontal="center"/>
    </xf>
    <xf numFmtId="0" fontId="61" fillId="35" borderId="38" xfId="0" applyFont="1" applyFill="1" applyBorder="1" applyAlignment="1">
      <alignment horizontal="center"/>
    </xf>
    <xf numFmtId="0" fontId="4" fillId="34" borderId="54" xfId="47" applyFont="1" applyFill="1" applyBorder="1" applyAlignment="1">
      <alignment horizontal="center" wrapText="1"/>
      <protection/>
    </xf>
    <xf numFmtId="14" fontId="4" fillId="34" borderId="55" xfId="47" applyNumberFormat="1" applyFont="1" applyFill="1" applyBorder="1" applyAlignment="1">
      <alignment horizontal="center" wrapText="1"/>
      <protection/>
    </xf>
    <xf numFmtId="0" fontId="10" fillId="33" borderId="48" xfId="47" applyFont="1" applyFill="1" applyBorder="1" applyAlignment="1" applyProtection="1">
      <alignment horizontal="center" vertical="center"/>
      <protection/>
    </xf>
    <xf numFmtId="0" fontId="10" fillId="33" borderId="56" xfId="47" applyFont="1" applyFill="1" applyBorder="1" applyAlignment="1" applyProtection="1">
      <alignment horizontal="center" vertical="center"/>
      <protection/>
    </xf>
    <xf numFmtId="0" fontId="4" fillId="34" borderId="46" xfId="47" applyFont="1" applyFill="1" applyBorder="1" applyAlignment="1">
      <alignment vertical="center"/>
      <protection/>
    </xf>
    <xf numFmtId="0" fontId="4" fillId="34" borderId="55" xfId="47" applyFont="1" applyFill="1" applyBorder="1" applyAlignment="1">
      <alignment vertical="center"/>
      <protection/>
    </xf>
    <xf numFmtId="0" fontId="4" fillId="34" borderId="39" xfId="47" applyFont="1" applyFill="1" applyBorder="1" applyAlignment="1">
      <alignment vertical="center"/>
      <protection/>
    </xf>
    <xf numFmtId="0" fontId="4" fillId="34" borderId="57" xfId="47" applyFont="1" applyFill="1" applyBorder="1" applyAlignment="1">
      <alignment vertical="center"/>
      <protection/>
    </xf>
    <xf numFmtId="0" fontId="4" fillId="34" borderId="58" xfId="47" applyFont="1" applyFill="1" applyBorder="1" applyAlignment="1">
      <alignment vertical="center"/>
      <protection/>
    </xf>
    <xf numFmtId="0" fontId="57" fillId="0" borderId="59" xfId="0" applyFont="1" applyFill="1" applyBorder="1" applyAlignment="1">
      <alignment/>
    </xf>
    <xf numFmtId="170" fontId="60" fillId="0" borderId="18" xfId="0" applyNumberFormat="1" applyFont="1" applyFill="1" applyBorder="1" applyAlignment="1">
      <alignment horizontal="center"/>
    </xf>
    <xf numFmtId="172" fontId="57" fillId="35" borderId="15" xfId="0" applyNumberFormat="1" applyFont="1" applyFill="1" applyBorder="1" applyAlignment="1">
      <alignment horizontal="center" vertical="center"/>
    </xf>
    <xf numFmtId="172" fontId="57" fillId="35" borderId="17" xfId="0" applyNumberFormat="1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/>
    </xf>
    <xf numFmtId="170" fontId="57" fillId="35" borderId="17" xfId="0" applyNumberFormat="1" applyFont="1" applyFill="1" applyBorder="1" applyAlignment="1">
      <alignment horizontal="center"/>
    </xf>
    <xf numFmtId="170" fontId="57" fillId="35" borderId="18" xfId="0" applyNumberFormat="1" applyFont="1" applyFill="1" applyBorder="1" applyAlignment="1">
      <alignment horizontal="center"/>
    </xf>
    <xf numFmtId="172" fontId="60" fillId="35" borderId="17" xfId="0" applyNumberFormat="1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/>
    </xf>
    <xf numFmtId="0" fontId="40" fillId="0" borderId="0" xfId="0" applyFont="1" applyAlignment="1">
      <alignment/>
    </xf>
    <xf numFmtId="172" fontId="57" fillId="0" borderId="2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71" fontId="57" fillId="35" borderId="2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170" fontId="57" fillId="33" borderId="28" xfId="0" applyNumberFormat="1" applyFont="1" applyFill="1" applyBorder="1" applyAlignment="1">
      <alignment horizontal="center"/>
    </xf>
    <xf numFmtId="171" fontId="57" fillId="33" borderId="23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0" fontId="60" fillId="34" borderId="18" xfId="0" applyFont="1" applyFill="1" applyBorder="1" applyAlignment="1">
      <alignment horizontal="center"/>
    </xf>
    <xf numFmtId="0" fontId="57" fillId="0" borderId="15" xfId="0" applyFont="1" applyBorder="1" applyAlignment="1">
      <alignment horizontal="center"/>
    </xf>
    <xf numFmtId="171" fontId="57" fillId="35" borderId="18" xfId="0" applyNumberFormat="1" applyFont="1" applyFill="1" applyBorder="1" applyAlignment="1">
      <alignment horizontal="center"/>
    </xf>
    <xf numFmtId="170" fontId="60" fillId="35" borderId="18" xfId="0" applyNumberFormat="1" applyFont="1" applyFill="1" applyBorder="1" applyAlignment="1">
      <alignment horizontal="center"/>
    </xf>
    <xf numFmtId="14" fontId="4" fillId="34" borderId="42" xfId="47" applyNumberFormat="1" applyFont="1" applyFill="1" applyBorder="1" applyAlignment="1">
      <alignment horizontal="center" wrapText="1"/>
      <protection/>
    </xf>
    <xf numFmtId="0" fontId="4" fillId="33" borderId="32" xfId="47" applyFont="1" applyFill="1" applyBorder="1" applyAlignment="1">
      <alignment horizontal="center"/>
      <protection/>
    </xf>
    <xf numFmtId="170" fontId="57" fillId="35" borderId="11" xfId="0" applyNumberFormat="1" applyFont="1" applyFill="1" applyBorder="1" applyAlignment="1">
      <alignment horizontal="center"/>
    </xf>
    <xf numFmtId="170" fontId="57" fillId="35" borderId="6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60" fillId="35" borderId="62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170" fontId="60" fillId="33" borderId="62" xfId="0" applyNumberFormat="1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170" fontId="60" fillId="33" borderId="63" xfId="0" applyNumberFormat="1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170" fontId="60" fillId="35" borderId="64" xfId="0" applyNumberFormat="1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72" fontId="57" fillId="35" borderId="19" xfId="0" applyNumberFormat="1" applyFont="1" applyFill="1" applyBorder="1" applyAlignment="1">
      <alignment horizontal="center" vertical="center"/>
    </xf>
    <xf numFmtId="0" fontId="4" fillId="35" borderId="19" xfId="47" applyFont="1" applyFill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4" fillId="35" borderId="11" xfId="47" applyFont="1" applyFill="1" applyBorder="1" applyAlignment="1">
      <alignment horizontal="center"/>
      <protection/>
    </xf>
    <xf numFmtId="0" fontId="4" fillId="35" borderId="15" xfId="47" applyFont="1" applyFill="1" applyBorder="1" applyAlignment="1">
      <alignment horizontal="center"/>
      <protection/>
    </xf>
    <xf numFmtId="14" fontId="4" fillId="34" borderId="44" xfId="47" applyNumberFormat="1" applyFont="1" applyFill="1" applyBorder="1" applyAlignment="1">
      <alignment horizontal="center" wrapText="1"/>
      <protection/>
    </xf>
    <xf numFmtId="0" fontId="4" fillId="33" borderId="22" xfId="47" applyFont="1" applyFill="1" applyBorder="1" applyAlignment="1">
      <alignment horizontal="center"/>
      <protection/>
    </xf>
    <xf numFmtId="0" fontId="4" fillId="33" borderId="13" xfId="47" applyFont="1" applyFill="1" applyBorder="1" applyAlignment="1">
      <alignment horizontal="center"/>
      <protection/>
    </xf>
    <xf numFmtId="0" fontId="61" fillId="0" borderId="25" xfId="0" applyFont="1" applyFill="1" applyBorder="1" applyAlignment="1">
      <alignment horizontal="center"/>
    </xf>
    <xf numFmtId="170" fontId="57" fillId="33" borderId="11" xfId="0" applyNumberFormat="1" applyFont="1" applyFill="1" applyBorder="1" applyAlignment="1">
      <alignment horizontal="center"/>
    </xf>
    <xf numFmtId="171" fontId="57" fillId="0" borderId="10" xfId="0" applyNumberFormat="1" applyFont="1" applyFill="1" applyBorder="1" applyAlignment="1">
      <alignment horizontal="center"/>
    </xf>
    <xf numFmtId="170" fontId="57" fillId="0" borderId="26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57" fillId="33" borderId="29" xfId="0" applyFont="1" applyFill="1" applyBorder="1" applyAlignment="1">
      <alignment/>
    </xf>
    <xf numFmtId="171" fontId="57" fillId="0" borderId="23" xfId="0" applyNumberFormat="1" applyFont="1" applyFill="1" applyBorder="1" applyAlignment="1">
      <alignment horizontal="center"/>
    </xf>
    <xf numFmtId="170" fontId="57" fillId="0" borderId="2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 horizontal="center"/>
    </xf>
    <xf numFmtId="0" fontId="57" fillId="0" borderId="30" xfId="0" applyFont="1" applyFill="1" applyBorder="1" applyAlignment="1">
      <alignment/>
    </xf>
    <xf numFmtId="0" fontId="4" fillId="35" borderId="27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6" fillId="33" borderId="66" xfId="47" applyFont="1" applyFill="1" applyBorder="1" applyAlignment="1">
      <alignment horizontal="center" wrapText="1"/>
      <protection/>
    </xf>
    <xf numFmtId="0" fontId="4" fillId="33" borderId="67" xfId="47" applyFont="1" applyFill="1" applyBorder="1" applyAlignment="1">
      <alignment horizontal="center"/>
      <protection/>
    </xf>
    <xf numFmtId="0" fontId="4" fillId="33" borderId="17" xfId="47" applyFont="1" applyFill="1" applyBorder="1" applyAlignment="1">
      <alignment horizontal="center"/>
      <protection/>
    </xf>
    <xf numFmtId="0" fontId="6" fillId="33" borderId="27" xfId="47" applyNumberFormat="1" applyFont="1" applyFill="1" applyBorder="1" applyAlignment="1">
      <alignment horizontal="center" wrapText="1"/>
      <protection/>
    </xf>
    <xf numFmtId="172" fontId="57" fillId="0" borderId="32" xfId="0" applyNumberFormat="1" applyFont="1" applyFill="1" applyBorder="1" applyAlignment="1">
      <alignment horizontal="center" vertical="center"/>
    </xf>
    <xf numFmtId="172" fontId="60" fillId="0" borderId="32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/>
    </xf>
    <xf numFmtId="172" fontId="60" fillId="0" borderId="26" xfId="0" applyNumberFormat="1" applyFont="1" applyFill="1" applyBorder="1" applyAlignment="1">
      <alignment horizontal="center" vertical="center"/>
    </xf>
    <xf numFmtId="172" fontId="57" fillId="0" borderId="17" xfId="0" applyNumberFormat="1" applyFont="1" applyFill="1" applyBorder="1" applyAlignment="1">
      <alignment horizontal="center" vertical="center"/>
    </xf>
    <xf numFmtId="172" fontId="60" fillId="0" borderId="17" xfId="0" applyNumberFormat="1" applyFont="1" applyFill="1" applyBorder="1" applyAlignment="1">
      <alignment horizontal="center" vertical="center"/>
    </xf>
    <xf numFmtId="170" fontId="57" fillId="0" borderId="17" xfId="0" applyNumberFormat="1" applyFont="1" applyFill="1" applyBorder="1" applyAlignment="1">
      <alignment horizontal="center"/>
    </xf>
    <xf numFmtId="171" fontId="57" fillId="0" borderId="18" xfId="0" applyNumberFormat="1" applyFont="1" applyFill="1" applyBorder="1" applyAlignment="1">
      <alignment horizontal="center"/>
    </xf>
    <xf numFmtId="170" fontId="57" fillId="0" borderId="18" xfId="0" applyNumberFormat="1" applyFont="1" applyFill="1" applyBorder="1" applyAlignment="1">
      <alignment horizontal="center"/>
    </xf>
    <xf numFmtId="172" fontId="57" fillId="0" borderId="15" xfId="0" applyNumberFormat="1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Border="1" applyAlignment="1">
      <alignment/>
    </xf>
    <xf numFmtId="170" fontId="57" fillId="35" borderId="70" xfId="0" applyNumberFormat="1" applyFont="1" applyFill="1" applyBorder="1" applyAlignment="1">
      <alignment horizontal="center"/>
    </xf>
    <xf numFmtId="170" fontId="57" fillId="35" borderId="71" xfId="0" applyNumberFormat="1" applyFont="1" applyFill="1" applyBorder="1" applyAlignment="1">
      <alignment horizontal="center"/>
    </xf>
    <xf numFmtId="170" fontId="57" fillId="35" borderId="69" xfId="0" applyNumberFormat="1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8" fillId="33" borderId="72" xfId="0" applyFont="1" applyFill="1" applyBorder="1" applyAlignment="1">
      <alignment/>
    </xf>
    <xf numFmtId="170" fontId="57" fillId="33" borderId="68" xfId="0" applyNumberFormat="1" applyFont="1" applyFill="1" applyBorder="1" applyAlignment="1">
      <alignment horizontal="center"/>
    </xf>
    <xf numFmtId="170" fontId="57" fillId="33" borderId="73" xfId="0" applyNumberFormat="1" applyFont="1" applyFill="1" applyBorder="1" applyAlignment="1">
      <alignment horizontal="center"/>
    </xf>
    <xf numFmtId="170" fontId="57" fillId="33" borderId="72" xfId="0" applyNumberFormat="1" applyFont="1" applyFill="1" applyBorder="1" applyAlignment="1">
      <alignment horizontal="center"/>
    </xf>
    <xf numFmtId="0" fontId="8" fillId="0" borderId="72" xfId="0" applyFont="1" applyFill="1" applyBorder="1" applyAlignment="1">
      <alignment/>
    </xf>
    <xf numFmtId="170" fontId="57" fillId="35" borderId="68" xfId="0" applyNumberFormat="1" applyFont="1" applyFill="1" applyBorder="1" applyAlignment="1">
      <alignment horizontal="center"/>
    </xf>
    <xf numFmtId="170" fontId="57" fillId="35" borderId="73" xfId="0" applyNumberFormat="1" applyFont="1" applyFill="1" applyBorder="1" applyAlignment="1">
      <alignment horizontal="center"/>
    </xf>
    <xf numFmtId="170" fontId="57" fillId="35" borderId="72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left" vertical="center"/>
    </xf>
    <xf numFmtId="0" fontId="8" fillId="0" borderId="72" xfId="0" applyFont="1" applyBorder="1" applyAlignment="1">
      <alignment/>
    </xf>
    <xf numFmtId="0" fontId="8" fillId="33" borderId="74" xfId="0" applyFont="1" applyFill="1" applyBorder="1" applyAlignment="1">
      <alignment horizontal="center"/>
    </xf>
    <xf numFmtId="0" fontId="8" fillId="33" borderId="75" xfId="0" applyFont="1" applyFill="1" applyBorder="1" applyAlignment="1">
      <alignment/>
    </xf>
    <xf numFmtId="170" fontId="57" fillId="33" borderId="74" xfId="0" applyNumberFormat="1" applyFont="1" applyFill="1" applyBorder="1" applyAlignment="1">
      <alignment horizontal="center"/>
    </xf>
    <xf numFmtId="170" fontId="57" fillId="33" borderId="76" xfId="0" applyNumberFormat="1" applyFont="1" applyFill="1" applyBorder="1" applyAlignment="1">
      <alignment horizontal="center"/>
    </xf>
    <xf numFmtId="170" fontId="57" fillId="33" borderId="75" xfId="0" applyNumberFormat="1" applyFont="1" applyFill="1" applyBorder="1" applyAlignment="1">
      <alignment horizontal="center"/>
    </xf>
    <xf numFmtId="170" fontId="57" fillId="35" borderId="71" xfId="0" applyNumberFormat="1" applyFont="1" applyFill="1" applyBorder="1" applyAlignment="1" applyProtection="1">
      <alignment horizontal="center"/>
      <protection hidden="1"/>
    </xf>
    <xf numFmtId="170" fontId="57" fillId="35" borderId="69" xfId="0" applyNumberFormat="1" applyFont="1" applyFill="1" applyBorder="1" applyAlignment="1" applyProtection="1">
      <alignment horizontal="center"/>
      <protection hidden="1"/>
    </xf>
    <xf numFmtId="0" fontId="4" fillId="33" borderId="72" xfId="0" applyFont="1" applyFill="1" applyBorder="1" applyAlignment="1">
      <alignment horizontal="left" vertical="center"/>
    </xf>
    <xf numFmtId="170" fontId="57" fillId="35" borderId="68" xfId="0" applyNumberFormat="1" applyFont="1" applyFill="1" applyBorder="1" applyAlignment="1" applyProtection="1">
      <alignment horizontal="center"/>
      <protection hidden="1"/>
    </xf>
    <xf numFmtId="170" fontId="57" fillId="35" borderId="73" xfId="0" applyNumberFormat="1" applyFont="1" applyFill="1" applyBorder="1" applyAlignment="1" applyProtection="1">
      <alignment horizontal="center"/>
      <protection hidden="1"/>
    </xf>
    <xf numFmtId="170" fontId="57" fillId="33" borderId="73" xfId="0" applyNumberFormat="1" applyFont="1" applyFill="1" applyBorder="1" applyAlignment="1" applyProtection="1">
      <alignment horizontal="center"/>
      <protection hidden="1"/>
    </xf>
    <xf numFmtId="170" fontId="57" fillId="33" borderId="72" xfId="0" applyNumberFormat="1" applyFont="1" applyFill="1" applyBorder="1" applyAlignment="1" applyProtection="1">
      <alignment horizontal="center"/>
      <protection hidden="1"/>
    </xf>
    <xf numFmtId="170" fontId="57" fillId="33" borderId="68" xfId="0" applyNumberFormat="1" applyFont="1" applyFill="1" applyBorder="1" applyAlignment="1" applyProtection="1">
      <alignment horizontal="center"/>
      <protection hidden="1"/>
    </xf>
    <xf numFmtId="170" fontId="57" fillId="35" borderId="72" xfId="0" applyNumberFormat="1" applyFont="1" applyFill="1" applyBorder="1" applyAlignment="1" applyProtection="1">
      <alignment horizontal="center"/>
      <protection hidden="1"/>
    </xf>
    <xf numFmtId="0" fontId="0" fillId="0" borderId="77" xfId="0" applyBorder="1" applyAlignment="1">
      <alignment/>
    </xf>
    <xf numFmtId="0" fontId="0" fillId="0" borderId="77" xfId="0" applyBorder="1" applyAlignment="1">
      <alignment horizontal="center"/>
    </xf>
    <xf numFmtId="0" fontId="60" fillId="35" borderId="77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38" xfId="0" applyFont="1" applyFill="1" applyBorder="1" applyAlignment="1">
      <alignment horizontal="center"/>
    </xf>
    <xf numFmtId="0" fontId="10" fillId="35" borderId="77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38" fillId="0" borderId="60" xfId="0" applyFont="1" applyBorder="1" applyAlignment="1">
      <alignment/>
    </xf>
    <xf numFmtId="0" fontId="10" fillId="33" borderId="52" xfId="0" applyFont="1" applyFill="1" applyBorder="1" applyAlignment="1">
      <alignment horizontal="center"/>
    </xf>
    <xf numFmtId="2" fontId="60" fillId="33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170" fontId="57" fillId="35" borderId="19" xfId="0" applyNumberFormat="1" applyFont="1" applyFill="1" applyBorder="1" applyAlignment="1">
      <alignment horizontal="center"/>
    </xf>
    <xf numFmtId="170" fontId="57" fillId="35" borderId="15" xfId="0" applyNumberFormat="1" applyFont="1" applyFill="1" applyBorder="1" applyAlignment="1">
      <alignment horizontal="center"/>
    </xf>
    <xf numFmtId="2" fontId="60" fillId="0" borderId="18" xfId="0" applyNumberFormat="1" applyFont="1" applyFill="1" applyBorder="1" applyAlignment="1">
      <alignment horizontal="center" vertical="center"/>
    </xf>
    <xf numFmtId="0" fontId="60" fillId="34" borderId="78" xfId="0" applyFont="1" applyFill="1" applyBorder="1" applyAlignment="1">
      <alignment horizontal="center"/>
    </xf>
    <xf numFmtId="47" fontId="57" fillId="34" borderId="15" xfId="0" applyNumberFormat="1" applyFont="1" applyFill="1" applyBorder="1" applyAlignment="1">
      <alignment horizontal="center"/>
    </xf>
    <xf numFmtId="47" fontId="60" fillId="34" borderId="16" xfId="0" applyNumberFormat="1" applyFont="1" applyFill="1" applyBorder="1" applyAlignment="1">
      <alignment horizontal="center"/>
    </xf>
    <xf numFmtId="0" fontId="60" fillId="35" borderId="59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/>
    </xf>
    <xf numFmtId="0" fontId="60" fillId="35" borderId="21" xfId="0" applyFont="1" applyFill="1" applyBorder="1" applyAlignment="1">
      <alignment horizontal="center"/>
    </xf>
    <xf numFmtId="0" fontId="60" fillId="35" borderId="31" xfId="0" applyFont="1" applyFill="1" applyBorder="1" applyAlignment="1">
      <alignment horizontal="center"/>
    </xf>
    <xf numFmtId="171" fontId="57" fillId="35" borderId="61" xfId="0" applyNumberFormat="1" applyFont="1" applyFill="1" applyBorder="1" applyAlignment="1">
      <alignment horizontal="center"/>
    </xf>
    <xf numFmtId="171" fontId="57" fillId="33" borderId="26" xfId="0" applyNumberFormat="1" applyFont="1" applyFill="1" applyBorder="1" applyAlignment="1">
      <alignment horizontal="center"/>
    </xf>
    <xf numFmtId="171" fontId="57" fillId="35" borderId="26" xfId="0" applyNumberFormat="1" applyFont="1" applyFill="1" applyBorder="1" applyAlignment="1">
      <alignment horizontal="center"/>
    </xf>
    <xf numFmtId="171" fontId="57" fillId="35" borderId="17" xfId="0" applyNumberFormat="1" applyFont="1" applyFill="1" applyBorder="1" applyAlignment="1">
      <alignment horizontal="center"/>
    </xf>
    <xf numFmtId="47" fontId="60" fillId="34" borderId="31" xfId="0" applyNumberFormat="1" applyFont="1" applyFill="1" applyBorder="1" applyAlignment="1">
      <alignment horizontal="center"/>
    </xf>
    <xf numFmtId="170" fontId="60" fillId="35" borderId="59" xfId="0" applyNumberFormat="1" applyFont="1" applyFill="1" applyBorder="1" applyAlignment="1">
      <alignment horizontal="center"/>
    </xf>
    <xf numFmtId="170" fontId="60" fillId="33" borderId="21" xfId="0" applyNumberFormat="1" applyFont="1" applyFill="1" applyBorder="1" applyAlignment="1">
      <alignment horizontal="center"/>
    </xf>
    <xf numFmtId="170" fontId="60" fillId="35" borderId="21" xfId="0" applyNumberFormat="1" applyFont="1" applyFill="1" applyBorder="1" applyAlignment="1">
      <alignment horizontal="center"/>
    </xf>
    <xf numFmtId="170" fontId="60" fillId="35" borderId="31" xfId="0" applyNumberFormat="1" applyFont="1" applyFill="1" applyBorder="1" applyAlignment="1">
      <alignment horizontal="center"/>
    </xf>
    <xf numFmtId="0" fontId="60" fillId="35" borderId="52" xfId="0" applyFont="1" applyFill="1" applyBorder="1" applyAlignment="1">
      <alignment horizontal="center"/>
    </xf>
    <xf numFmtId="0" fontId="4" fillId="33" borderId="13" xfId="47" applyFont="1" applyFill="1" applyBorder="1" applyAlignment="1">
      <alignment horizontal="center"/>
      <protection/>
    </xf>
    <xf numFmtId="0" fontId="4" fillId="33" borderId="16" xfId="47" applyFont="1" applyFill="1" applyBorder="1" applyAlignment="1">
      <alignment horizontal="center"/>
      <protection/>
    </xf>
    <xf numFmtId="0" fontId="57" fillId="0" borderId="19" xfId="0" applyFont="1" applyBorder="1" applyAlignment="1">
      <alignment horizontal="center"/>
    </xf>
    <xf numFmtId="173" fontId="57" fillId="0" borderId="79" xfId="0" applyNumberFormat="1" applyFont="1" applyBorder="1" applyAlignment="1">
      <alignment horizontal="center"/>
    </xf>
    <xf numFmtId="174" fontId="57" fillId="0" borderId="20" xfId="0" applyNumberFormat="1" applyFont="1" applyBorder="1" applyAlignment="1">
      <alignment horizontal="center"/>
    </xf>
    <xf numFmtId="173" fontId="57" fillId="0" borderId="20" xfId="0" applyNumberFormat="1" applyFont="1" applyBorder="1" applyAlignment="1">
      <alignment horizontal="center"/>
    </xf>
    <xf numFmtId="170" fontId="57" fillId="0" borderId="20" xfId="0" applyNumberFormat="1" applyFont="1" applyBorder="1" applyAlignment="1">
      <alignment horizontal="center"/>
    </xf>
    <xf numFmtId="0" fontId="60" fillId="0" borderId="80" xfId="0" applyFont="1" applyBorder="1" applyAlignment="1">
      <alignment horizontal="center"/>
    </xf>
    <xf numFmtId="175" fontId="57" fillId="0" borderId="79" xfId="0" applyNumberFormat="1" applyFont="1" applyBorder="1" applyAlignment="1">
      <alignment horizontal="center"/>
    </xf>
    <xf numFmtId="175" fontId="57" fillId="0" borderId="20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173" fontId="57" fillId="0" borderId="81" xfId="0" applyNumberFormat="1" applyFont="1" applyBorder="1" applyAlignment="1">
      <alignment horizontal="center"/>
    </xf>
    <xf numFmtId="174" fontId="57" fillId="0" borderId="10" xfId="0" applyNumberFormat="1" applyFont="1" applyBorder="1" applyAlignment="1">
      <alignment horizontal="center"/>
    </xf>
    <xf numFmtId="173" fontId="57" fillId="0" borderId="10" xfId="0" applyNumberFormat="1" applyFont="1" applyBorder="1" applyAlignment="1">
      <alignment horizontal="center"/>
    </xf>
    <xf numFmtId="170" fontId="57" fillId="0" borderId="10" xfId="0" applyNumberFormat="1" applyFont="1" applyBorder="1" applyAlignment="1">
      <alignment horizontal="center"/>
    </xf>
    <xf numFmtId="0" fontId="60" fillId="0" borderId="82" xfId="0" applyFont="1" applyBorder="1" applyAlignment="1">
      <alignment horizontal="center"/>
    </xf>
    <xf numFmtId="175" fontId="57" fillId="0" borderId="81" xfId="0" applyNumberFormat="1" applyFont="1" applyBorder="1" applyAlignment="1">
      <alignment horizontal="center"/>
    </xf>
    <xf numFmtId="175" fontId="57" fillId="0" borderId="10" xfId="0" applyNumberFormat="1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173" fontId="57" fillId="0" borderId="83" xfId="0" applyNumberFormat="1" applyFont="1" applyBorder="1" applyAlignment="1">
      <alignment horizontal="center"/>
    </xf>
    <xf numFmtId="174" fontId="57" fillId="0" borderId="18" xfId="0" applyNumberFormat="1" applyFont="1" applyBorder="1" applyAlignment="1">
      <alignment horizontal="center"/>
    </xf>
    <xf numFmtId="173" fontId="57" fillId="0" borderId="18" xfId="0" applyNumberFormat="1" applyFont="1" applyBorder="1" applyAlignment="1">
      <alignment horizontal="center"/>
    </xf>
    <xf numFmtId="170" fontId="57" fillId="0" borderId="18" xfId="0" applyNumberFormat="1" applyFont="1" applyBorder="1" applyAlignment="1">
      <alignment horizontal="center"/>
    </xf>
    <xf numFmtId="0" fontId="60" fillId="0" borderId="84" xfId="0" applyFont="1" applyBorder="1" applyAlignment="1">
      <alignment horizontal="center"/>
    </xf>
    <xf numFmtId="175" fontId="57" fillId="0" borderId="83" xfId="0" applyNumberFormat="1" applyFont="1" applyBorder="1" applyAlignment="1">
      <alignment horizontal="center"/>
    </xf>
    <xf numFmtId="175" fontId="57" fillId="0" borderId="18" xfId="0" applyNumberFormat="1" applyFont="1" applyBorder="1" applyAlignment="1">
      <alignment horizontal="center"/>
    </xf>
    <xf numFmtId="176" fontId="57" fillId="0" borderId="18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1" fontId="57" fillId="0" borderId="19" xfId="0" applyNumberFormat="1" applyFont="1" applyBorder="1" applyAlignment="1">
      <alignment horizontal="center"/>
    </xf>
    <xf numFmtId="1" fontId="57" fillId="0" borderId="11" xfId="0" applyNumberFormat="1" applyFont="1" applyBorder="1" applyAlignment="1">
      <alignment horizontal="center"/>
    </xf>
    <xf numFmtId="1" fontId="60" fillId="0" borderId="80" xfId="0" applyNumberFormat="1" applyFont="1" applyBorder="1" applyAlignment="1">
      <alignment horizontal="center"/>
    </xf>
    <xf numFmtId="1" fontId="57" fillId="0" borderId="79" xfId="0" applyNumberFormat="1" applyFont="1" applyBorder="1" applyAlignment="1">
      <alignment horizontal="center"/>
    </xf>
    <xf numFmtId="1" fontId="60" fillId="0" borderId="82" xfId="0" applyNumberFormat="1" applyFont="1" applyBorder="1" applyAlignment="1">
      <alignment horizontal="center"/>
    </xf>
    <xf numFmtId="1" fontId="57" fillId="0" borderId="81" xfId="0" applyNumberFormat="1" applyFont="1" applyBorder="1" applyAlignment="1">
      <alignment horizontal="center"/>
    </xf>
    <xf numFmtId="1" fontId="60" fillId="0" borderId="84" xfId="0" applyNumberFormat="1" applyFont="1" applyBorder="1" applyAlignment="1">
      <alignment horizontal="center"/>
    </xf>
    <xf numFmtId="1" fontId="57" fillId="0" borderId="83" xfId="0" applyNumberFormat="1" applyFont="1" applyBorder="1" applyAlignment="1">
      <alignment horizontal="center"/>
    </xf>
    <xf numFmtId="1" fontId="57" fillId="0" borderId="85" xfId="0" applyNumberFormat="1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52" xfId="0" applyFont="1" applyBorder="1" applyAlignment="1">
      <alignment horizontal="center"/>
    </xf>
    <xf numFmtId="0" fontId="57" fillId="0" borderId="59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57" fillId="0" borderId="51" xfId="0" applyFont="1" applyFill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34" borderId="86" xfId="0" applyFont="1" applyFill="1" applyBorder="1" applyAlignment="1">
      <alignment horizontal="center"/>
    </xf>
    <xf numFmtId="0" fontId="57" fillId="34" borderId="87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left"/>
    </xf>
    <xf numFmtId="173" fontId="57" fillId="33" borderId="81" xfId="0" applyNumberFormat="1" applyFont="1" applyFill="1" applyBorder="1" applyAlignment="1">
      <alignment horizontal="center"/>
    </xf>
    <xf numFmtId="174" fontId="57" fillId="33" borderId="10" xfId="0" applyNumberFormat="1" applyFont="1" applyFill="1" applyBorder="1" applyAlignment="1">
      <alignment horizontal="center"/>
    </xf>
    <xf numFmtId="173" fontId="57" fillId="33" borderId="10" xfId="0" applyNumberFormat="1" applyFont="1" applyFill="1" applyBorder="1" applyAlignment="1">
      <alignment horizontal="center"/>
    </xf>
    <xf numFmtId="170" fontId="57" fillId="33" borderId="10" xfId="0" applyNumberFormat="1" applyFont="1" applyFill="1" applyBorder="1" applyAlignment="1">
      <alignment horizontal="center"/>
    </xf>
    <xf numFmtId="0" fontId="60" fillId="33" borderId="82" xfId="0" applyFont="1" applyFill="1" applyBorder="1" applyAlignment="1">
      <alignment horizontal="center"/>
    </xf>
    <xf numFmtId="175" fontId="57" fillId="33" borderId="81" xfId="0" applyNumberFormat="1" applyFont="1" applyFill="1" applyBorder="1" applyAlignment="1">
      <alignment horizontal="center"/>
    </xf>
    <xf numFmtId="175" fontId="57" fillId="33" borderId="10" xfId="0" applyNumberFormat="1" applyFont="1" applyFill="1" applyBorder="1" applyAlignment="1">
      <alignment horizontal="center"/>
    </xf>
    <xf numFmtId="176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1" fontId="60" fillId="33" borderId="82" xfId="0" applyNumberFormat="1" applyFont="1" applyFill="1" applyBorder="1" applyAlignment="1">
      <alignment horizontal="center"/>
    </xf>
    <xf numFmtId="1" fontId="57" fillId="33" borderId="81" xfId="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1" fontId="57" fillId="33" borderId="15" xfId="0" applyNumberFormat="1" applyFont="1" applyFill="1" applyBorder="1" applyAlignment="1">
      <alignment horizontal="center"/>
    </xf>
    <xf numFmtId="0" fontId="57" fillId="33" borderId="31" xfId="0" applyFont="1" applyFill="1" applyBorder="1" applyAlignment="1">
      <alignment horizontal="left"/>
    </xf>
    <xf numFmtId="173" fontId="57" fillId="33" borderId="83" xfId="0" applyNumberFormat="1" applyFont="1" applyFill="1" applyBorder="1" applyAlignment="1">
      <alignment horizontal="center"/>
    </xf>
    <xf numFmtId="174" fontId="57" fillId="33" borderId="18" xfId="0" applyNumberFormat="1" applyFont="1" applyFill="1" applyBorder="1" applyAlignment="1">
      <alignment horizontal="center"/>
    </xf>
    <xf numFmtId="173" fontId="57" fillId="33" borderId="18" xfId="0" applyNumberFormat="1" applyFont="1" applyFill="1" applyBorder="1" applyAlignment="1">
      <alignment horizontal="center"/>
    </xf>
    <xf numFmtId="0" fontId="60" fillId="33" borderId="84" xfId="0" applyFont="1" applyFill="1" applyBorder="1" applyAlignment="1">
      <alignment horizontal="center"/>
    </xf>
    <xf numFmtId="175" fontId="57" fillId="33" borderId="83" xfId="0" applyNumberFormat="1" applyFont="1" applyFill="1" applyBorder="1" applyAlignment="1">
      <alignment horizontal="center"/>
    </xf>
    <xf numFmtId="175" fontId="57" fillId="33" borderId="18" xfId="0" applyNumberFormat="1" applyFont="1" applyFill="1" applyBorder="1" applyAlignment="1">
      <alignment horizontal="center"/>
    </xf>
    <xf numFmtId="170" fontId="57" fillId="33" borderId="18" xfId="0" applyNumberFormat="1" applyFont="1" applyFill="1" applyBorder="1" applyAlignment="1">
      <alignment horizontal="center"/>
    </xf>
    <xf numFmtId="1" fontId="60" fillId="33" borderId="84" xfId="0" applyNumberFormat="1" applyFont="1" applyFill="1" applyBorder="1" applyAlignment="1">
      <alignment horizontal="center"/>
    </xf>
    <xf numFmtId="1" fontId="57" fillId="33" borderId="83" xfId="0" applyNumberFormat="1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57" fillId="33" borderId="38" xfId="0" applyFont="1" applyFill="1" applyBorder="1" applyAlignment="1">
      <alignment horizontal="center"/>
    </xf>
    <xf numFmtId="0" fontId="60" fillId="34" borderId="88" xfId="0" applyFont="1" applyFill="1" applyBorder="1" applyAlignment="1">
      <alignment horizontal="center"/>
    </xf>
    <xf numFmtId="0" fontId="60" fillId="34" borderId="89" xfId="0" applyFont="1" applyFill="1" applyBorder="1" applyAlignment="1">
      <alignment horizontal="center"/>
    </xf>
    <xf numFmtId="0" fontId="60" fillId="34" borderId="90" xfId="0" applyFont="1" applyFill="1" applyBorder="1" applyAlignment="1">
      <alignment horizontal="center"/>
    </xf>
    <xf numFmtId="0" fontId="60" fillId="34" borderId="91" xfId="0" applyFont="1" applyFill="1" applyBorder="1" applyAlignment="1">
      <alignment horizontal="center"/>
    </xf>
    <xf numFmtId="0" fontId="60" fillId="34" borderId="50" xfId="0" applyFont="1" applyFill="1" applyBorder="1" applyAlignment="1">
      <alignment horizontal="center"/>
    </xf>
    <xf numFmtId="0" fontId="60" fillId="34" borderId="56" xfId="0" applyFont="1" applyFill="1" applyBorder="1" applyAlignment="1">
      <alignment horizontal="center"/>
    </xf>
    <xf numFmtId="0" fontId="60" fillId="34" borderId="92" xfId="0" applyFont="1" applyFill="1" applyBorder="1" applyAlignment="1">
      <alignment horizontal="center"/>
    </xf>
    <xf numFmtId="172" fontId="57" fillId="0" borderId="67" xfId="0" applyNumberFormat="1" applyFont="1" applyFill="1" applyBorder="1" applyAlignment="1">
      <alignment horizontal="center" vertical="center"/>
    </xf>
    <xf numFmtId="0" fontId="4" fillId="0" borderId="19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57" fillId="33" borderId="16" xfId="0" applyFont="1" applyFill="1" applyBorder="1" applyAlignment="1">
      <alignment/>
    </xf>
    <xf numFmtId="170" fontId="60" fillId="33" borderId="18" xfId="0" applyNumberFormat="1" applyFont="1" applyFill="1" applyBorder="1" applyAlignment="1">
      <alignment horizontal="center"/>
    </xf>
    <xf numFmtId="0" fontId="60" fillId="34" borderId="38" xfId="0" applyFont="1" applyFill="1" applyBorder="1" applyAlignment="1">
      <alignment horizontal="center"/>
    </xf>
    <xf numFmtId="172" fontId="57" fillId="35" borderId="12" xfId="0" applyNumberFormat="1" applyFont="1" applyFill="1" applyBorder="1" applyAlignment="1">
      <alignment horizontal="center" vertical="center"/>
    </xf>
    <xf numFmtId="172" fontId="57" fillId="33" borderId="12" xfId="0" applyNumberFormat="1" applyFont="1" applyFill="1" applyBorder="1" applyAlignment="1">
      <alignment horizontal="center" vertical="center"/>
    </xf>
    <xf numFmtId="172" fontId="57" fillId="35" borderId="61" xfId="0" applyNumberFormat="1" applyFont="1" applyFill="1" applyBorder="1" applyAlignment="1">
      <alignment horizontal="center" vertical="center"/>
    </xf>
    <xf numFmtId="172" fontId="60" fillId="35" borderId="61" xfId="0" applyNumberFormat="1" applyFont="1" applyFill="1" applyBorder="1" applyAlignment="1">
      <alignment horizontal="center" vertical="center"/>
    </xf>
    <xf numFmtId="0" fontId="4" fillId="0" borderId="93" xfId="47" applyFont="1" applyFill="1" applyBorder="1" applyAlignment="1">
      <alignment horizontal="center"/>
      <protection/>
    </xf>
    <xf numFmtId="0" fontId="60" fillId="34" borderId="25" xfId="0" applyFont="1" applyFill="1" applyBorder="1" applyAlignment="1">
      <alignment horizontal="center"/>
    </xf>
    <xf numFmtId="0" fontId="57" fillId="34" borderId="94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center"/>
    </xf>
    <xf numFmtId="0" fontId="61" fillId="34" borderId="95" xfId="0" applyFont="1" applyFill="1" applyBorder="1" applyAlignment="1">
      <alignment horizontal="center"/>
    </xf>
    <xf numFmtId="172" fontId="60" fillId="35" borderId="53" xfId="0" applyNumberFormat="1" applyFont="1" applyFill="1" applyBorder="1" applyAlignment="1">
      <alignment horizontal="center" vertical="center"/>
    </xf>
    <xf numFmtId="172" fontId="60" fillId="33" borderId="53" xfId="0" applyNumberFormat="1" applyFont="1" applyFill="1" applyBorder="1" applyAlignment="1">
      <alignment horizontal="center" vertical="center"/>
    </xf>
    <xf numFmtId="0" fontId="61" fillId="33" borderId="96" xfId="0" applyFont="1" applyFill="1" applyBorder="1" applyAlignment="1">
      <alignment horizontal="center"/>
    </xf>
    <xf numFmtId="0" fontId="61" fillId="35" borderId="96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0" fontId="60" fillId="34" borderId="97" xfId="0" applyFont="1" applyFill="1" applyBorder="1" applyAlignment="1">
      <alignment horizontal="center"/>
    </xf>
    <xf numFmtId="0" fontId="61" fillId="34" borderId="66" xfId="0" applyFont="1" applyFill="1" applyBorder="1" applyAlignment="1">
      <alignment horizontal="center"/>
    </xf>
    <xf numFmtId="0" fontId="10" fillId="34" borderId="97" xfId="0" applyFont="1" applyFill="1" applyBorder="1" applyAlignment="1">
      <alignment horizontal="center"/>
    </xf>
    <xf numFmtId="172" fontId="60" fillId="35" borderId="20" xfId="0" applyNumberFormat="1" applyFont="1" applyFill="1" applyBorder="1" applyAlignment="1">
      <alignment horizontal="center" vertical="center"/>
    </xf>
    <xf numFmtId="0" fontId="60" fillId="35" borderId="86" xfId="0" applyFont="1" applyFill="1" applyBorder="1" applyAlignment="1">
      <alignment horizontal="center"/>
    </xf>
    <xf numFmtId="172" fontId="60" fillId="33" borderId="10" xfId="0" applyNumberFormat="1" applyFont="1" applyFill="1" applyBorder="1" applyAlignment="1">
      <alignment horizontal="center" vertical="center"/>
    </xf>
    <xf numFmtId="172" fontId="60" fillId="35" borderId="10" xfId="0" applyNumberFormat="1" applyFont="1" applyFill="1" applyBorder="1" applyAlignment="1">
      <alignment horizontal="center" vertical="center"/>
    </xf>
    <xf numFmtId="0" fontId="57" fillId="0" borderId="98" xfId="0" applyFont="1" applyFill="1" applyBorder="1" applyAlignment="1">
      <alignment/>
    </xf>
    <xf numFmtId="171" fontId="57" fillId="33" borderId="18" xfId="0" applyNumberFormat="1" applyFont="1" applyFill="1" applyBorder="1" applyAlignment="1">
      <alignment horizontal="center"/>
    </xf>
    <xf numFmtId="170" fontId="57" fillId="33" borderId="15" xfId="0" applyNumberFormat="1" applyFont="1" applyFill="1" applyBorder="1" applyAlignment="1">
      <alignment horizontal="center"/>
    </xf>
    <xf numFmtId="172" fontId="57" fillId="33" borderId="27" xfId="0" applyNumberFormat="1" applyFont="1" applyFill="1" applyBorder="1" applyAlignment="1">
      <alignment horizontal="center" vertical="center"/>
    </xf>
    <xf numFmtId="172" fontId="57" fillId="33" borderId="28" xfId="0" applyNumberFormat="1" applyFont="1" applyFill="1" applyBorder="1" applyAlignment="1">
      <alignment horizontal="center" vertical="center"/>
    </xf>
    <xf numFmtId="172" fontId="57" fillId="0" borderId="27" xfId="0" applyNumberFormat="1" applyFont="1" applyFill="1" applyBorder="1" applyAlignment="1">
      <alignment horizontal="center" vertical="center"/>
    </xf>
    <xf numFmtId="172" fontId="57" fillId="0" borderId="28" xfId="0" applyNumberFormat="1" applyFont="1" applyFill="1" applyBorder="1" applyAlignment="1">
      <alignment horizontal="center" vertical="center"/>
    </xf>
    <xf numFmtId="172" fontId="60" fillId="35" borderId="18" xfId="0" applyNumberFormat="1" applyFont="1" applyFill="1" applyBorder="1" applyAlignment="1">
      <alignment horizontal="center" vertical="center"/>
    </xf>
    <xf numFmtId="0" fontId="4" fillId="0" borderId="78" xfId="47" applyFont="1" applyFill="1" applyBorder="1" applyAlignment="1">
      <alignment horizontal="center"/>
      <protection/>
    </xf>
    <xf numFmtId="0" fontId="6" fillId="0" borderId="60" xfId="47" applyFont="1" applyFill="1" applyBorder="1" applyAlignment="1">
      <alignment horizontal="center" wrapText="1"/>
      <protection/>
    </xf>
    <xf numFmtId="0" fontId="4" fillId="0" borderId="60" xfId="47" applyFont="1" applyFill="1" applyBorder="1" applyAlignment="1">
      <alignment horizontal="center" wrapText="1"/>
      <protection/>
    </xf>
    <xf numFmtId="0" fontId="5" fillId="0" borderId="60" xfId="47" applyFont="1" applyFill="1" applyBorder="1" applyAlignment="1">
      <alignment horizontal="center" wrapText="1"/>
      <protection/>
    </xf>
    <xf numFmtId="0" fontId="4" fillId="0" borderId="60" xfId="47" applyFont="1" applyFill="1" applyBorder="1" applyAlignment="1">
      <alignment horizontal="center"/>
      <protection/>
    </xf>
    <xf numFmtId="0" fontId="6" fillId="33" borderId="95" xfId="47" applyFont="1" applyFill="1" applyBorder="1" applyAlignment="1">
      <alignment horizontal="center" wrapText="1"/>
      <protection/>
    </xf>
    <xf numFmtId="0" fontId="0" fillId="0" borderId="60" xfId="0" applyBorder="1" applyAlignment="1">
      <alignment horizontal="center"/>
    </xf>
    <xf numFmtId="0" fontId="61" fillId="33" borderId="14" xfId="0" applyFont="1" applyFill="1" applyBorder="1" applyAlignment="1" quotePrefix="1">
      <alignment horizontal="center"/>
    </xf>
    <xf numFmtId="0" fontId="10" fillId="33" borderId="89" xfId="47" applyFont="1" applyFill="1" applyBorder="1" applyAlignment="1" applyProtection="1">
      <alignment horizontal="center" vertical="center"/>
      <protection/>
    </xf>
    <xf numFmtId="0" fontId="10" fillId="33" borderId="77" xfId="47" applyFont="1" applyFill="1" applyBorder="1" applyAlignment="1" applyProtection="1">
      <alignment horizontal="center" vertical="center"/>
      <protection/>
    </xf>
    <xf numFmtId="0" fontId="10" fillId="33" borderId="99" xfId="47" applyFont="1" applyFill="1" applyBorder="1" applyAlignment="1" applyProtection="1">
      <alignment horizontal="center" vertical="center"/>
      <protection/>
    </xf>
    <xf numFmtId="0" fontId="7" fillId="0" borderId="100" xfId="47" applyFont="1" applyFill="1" applyBorder="1" applyAlignment="1" applyProtection="1">
      <alignment horizontal="center" vertical="center"/>
      <protection/>
    </xf>
    <xf numFmtId="0" fontId="7" fillId="0" borderId="100" xfId="47" applyFont="1" applyFill="1" applyBorder="1" applyAlignment="1" applyProtection="1">
      <alignment horizontal="center" vertical="center"/>
      <protection hidden="1"/>
    </xf>
    <xf numFmtId="0" fontId="60" fillId="34" borderId="94" xfId="0" applyFont="1" applyFill="1" applyBorder="1" applyAlignment="1">
      <alignment horizontal="center"/>
    </xf>
    <xf numFmtId="0" fontId="60" fillId="34" borderId="101" xfId="0" applyFont="1" applyFill="1" applyBorder="1" applyAlignment="1">
      <alignment horizontal="center"/>
    </xf>
    <xf numFmtId="0" fontId="60" fillId="34" borderId="102" xfId="0" applyFont="1" applyFill="1" applyBorder="1" applyAlignment="1">
      <alignment horizontal="center"/>
    </xf>
    <xf numFmtId="0" fontId="60" fillId="34" borderId="61" xfId="0" applyFont="1" applyFill="1" applyBorder="1" applyAlignment="1">
      <alignment horizontal="center"/>
    </xf>
    <xf numFmtId="0" fontId="60" fillId="34" borderId="20" xfId="0" applyFont="1" applyFill="1" applyBorder="1" applyAlignment="1">
      <alignment horizontal="center"/>
    </xf>
    <xf numFmtId="0" fontId="60" fillId="34" borderId="22" xfId="0" applyFont="1" applyFill="1" applyBorder="1" applyAlignment="1">
      <alignment horizontal="center"/>
    </xf>
    <xf numFmtId="0" fontId="60" fillId="34" borderId="86" xfId="0" applyFont="1" applyFill="1" applyBorder="1" applyAlignment="1">
      <alignment horizontal="center" vertical="center"/>
    </xf>
    <xf numFmtId="0" fontId="60" fillId="34" borderId="41" xfId="0" applyFont="1" applyFill="1" applyBorder="1" applyAlignment="1">
      <alignment horizontal="center" vertical="center"/>
    </xf>
    <xf numFmtId="0" fontId="61" fillId="34" borderId="86" xfId="0" applyFont="1" applyFill="1" applyBorder="1" applyAlignment="1">
      <alignment horizontal="center" vertical="center"/>
    </xf>
    <xf numFmtId="0" fontId="61" fillId="34" borderId="41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64" fillId="35" borderId="89" xfId="0" applyFont="1" applyFill="1" applyBorder="1" applyAlignment="1">
      <alignment horizontal="center" vertical="center"/>
    </xf>
    <xf numFmtId="0" fontId="64" fillId="35" borderId="77" xfId="0" applyFont="1" applyFill="1" applyBorder="1" applyAlignment="1">
      <alignment horizontal="center" vertical="center"/>
    </xf>
    <xf numFmtId="0" fontId="64" fillId="35" borderId="99" xfId="0" applyFont="1" applyFill="1" applyBorder="1" applyAlignment="1">
      <alignment horizontal="center" vertical="center"/>
    </xf>
    <xf numFmtId="0" fontId="57" fillId="34" borderId="94" xfId="0" applyFont="1" applyFill="1" applyBorder="1" applyAlignment="1">
      <alignment horizontal="center"/>
    </xf>
    <xf numFmtId="0" fontId="57" fillId="34" borderId="102" xfId="0" applyFont="1" applyFill="1" applyBorder="1" applyAlignment="1">
      <alignment horizontal="center"/>
    </xf>
    <xf numFmtId="0" fontId="57" fillId="34" borderId="101" xfId="0" applyFont="1" applyFill="1" applyBorder="1" applyAlignment="1">
      <alignment horizontal="center"/>
    </xf>
    <xf numFmtId="0" fontId="57" fillId="34" borderId="103" xfId="0" applyFont="1" applyFill="1" applyBorder="1" applyAlignment="1">
      <alignment horizontal="center"/>
    </xf>
    <xf numFmtId="0" fontId="57" fillId="34" borderId="104" xfId="0" applyFont="1" applyFill="1" applyBorder="1" applyAlignment="1">
      <alignment horizontal="center"/>
    </xf>
    <xf numFmtId="0" fontId="57" fillId="34" borderId="105" xfId="0" applyFont="1" applyFill="1" applyBorder="1" applyAlignment="1">
      <alignment horizontal="center"/>
    </xf>
    <xf numFmtId="0" fontId="57" fillId="34" borderId="106" xfId="0" applyFont="1" applyFill="1" applyBorder="1" applyAlignment="1">
      <alignment horizontal="center"/>
    </xf>
    <xf numFmtId="0" fontId="57" fillId="34" borderId="90" xfId="0" applyFont="1" applyFill="1" applyBorder="1" applyAlignment="1">
      <alignment horizontal="center"/>
    </xf>
    <xf numFmtId="0" fontId="57" fillId="34" borderId="88" xfId="0" applyFont="1" applyFill="1" applyBorder="1" applyAlignment="1">
      <alignment horizontal="center"/>
    </xf>
    <xf numFmtId="0" fontId="57" fillId="34" borderId="91" xfId="0" applyFont="1" applyFill="1" applyBorder="1" applyAlignment="1">
      <alignment horizontal="center"/>
    </xf>
    <xf numFmtId="0" fontId="57" fillId="34" borderId="47" xfId="0" applyFont="1" applyFill="1" applyBorder="1" applyAlignment="1">
      <alignment horizontal="center"/>
    </xf>
    <xf numFmtId="0" fontId="57" fillId="34" borderId="107" xfId="0" applyFont="1" applyFill="1" applyBorder="1" applyAlignment="1">
      <alignment horizontal="center"/>
    </xf>
    <xf numFmtId="0" fontId="57" fillId="34" borderId="108" xfId="0" applyFont="1" applyFill="1" applyBorder="1" applyAlignment="1">
      <alignment horizontal="center"/>
    </xf>
    <xf numFmtId="0" fontId="57" fillId="34" borderId="109" xfId="0" applyFont="1" applyFill="1" applyBorder="1" applyAlignment="1">
      <alignment horizontal="center"/>
    </xf>
    <xf numFmtId="0" fontId="57" fillId="34" borderId="110" xfId="0" applyFont="1" applyFill="1" applyBorder="1" applyAlignment="1">
      <alignment horizontal="center"/>
    </xf>
    <xf numFmtId="0" fontId="57" fillId="34" borderId="77" xfId="0" applyFont="1" applyFill="1" applyBorder="1" applyAlignment="1">
      <alignment horizontal="center"/>
    </xf>
    <xf numFmtId="0" fontId="57" fillId="34" borderId="111" xfId="0" applyFont="1" applyFill="1" applyBorder="1" applyAlignment="1">
      <alignment horizontal="center"/>
    </xf>
    <xf numFmtId="0" fontId="60" fillId="34" borderId="104" xfId="0" applyFont="1" applyFill="1" applyBorder="1" applyAlignment="1">
      <alignment horizontal="center" vertical="center"/>
    </xf>
    <xf numFmtId="0" fontId="60" fillId="34" borderId="106" xfId="0" applyFont="1" applyFill="1" applyBorder="1" applyAlignment="1">
      <alignment horizontal="center" vertical="center"/>
    </xf>
    <xf numFmtId="0" fontId="64" fillId="0" borderId="89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99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10" fillId="0" borderId="95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113" xfId="0" applyFont="1" applyFill="1" applyBorder="1" applyAlignment="1">
      <alignment horizontal="center"/>
    </xf>
    <xf numFmtId="0" fontId="10" fillId="33" borderId="96" xfId="0" applyFont="1" applyFill="1" applyBorder="1" applyAlignment="1">
      <alignment horizontal="center"/>
    </xf>
    <xf numFmtId="0" fontId="10" fillId="33" borderId="93" xfId="0" applyFont="1" applyFill="1" applyBorder="1" applyAlignment="1">
      <alignment horizontal="center"/>
    </xf>
    <xf numFmtId="0" fontId="10" fillId="33" borderId="114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172" fontId="57" fillId="33" borderId="15" xfId="0" applyNumberFormat="1" applyFont="1" applyFill="1" applyBorder="1" applyAlignment="1">
      <alignment horizontal="center" vertical="center"/>
    </xf>
    <xf numFmtId="172" fontId="57" fillId="33" borderId="17" xfId="0" applyNumberFormat="1" applyFont="1" applyFill="1" applyBorder="1" applyAlignment="1">
      <alignment horizontal="center" vertical="center"/>
    </xf>
    <xf numFmtId="172" fontId="60" fillId="33" borderId="17" xfId="0" applyNumberFormat="1" applyFont="1" applyFill="1" applyBorder="1" applyAlignment="1">
      <alignment horizontal="center" vertical="center"/>
    </xf>
    <xf numFmtId="170" fontId="57" fillId="33" borderId="17" xfId="0" applyNumberFormat="1" applyFont="1" applyFill="1" applyBorder="1" applyAlignment="1">
      <alignment horizontal="center"/>
    </xf>
    <xf numFmtId="0" fontId="60" fillId="33" borderId="38" xfId="0" applyFont="1" applyFill="1" applyBorder="1" applyAlignment="1">
      <alignment horizontal="center"/>
    </xf>
    <xf numFmtId="0" fontId="61" fillId="33" borderId="38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171" fontId="57" fillId="35" borderId="10" xfId="0" applyNumberFormat="1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showGridLines="0" zoomScale="90" zoomScaleNormal="90" zoomScalePageLayoutView="0" workbookViewId="0" topLeftCell="A1">
      <selection activeCell="A13" sqref="A13"/>
    </sheetView>
  </sheetViews>
  <sheetFormatPr defaultColWidth="9.140625" defaultRowHeight="15"/>
  <cols>
    <col min="1" max="1" width="5.7109375" style="0" customWidth="1"/>
    <col min="2" max="2" width="17.28125" style="0" customWidth="1"/>
    <col min="3" max="4" width="12.7109375" style="0" customWidth="1"/>
    <col min="5" max="5" width="14.28125" style="0" customWidth="1"/>
    <col min="6" max="8" width="12.7109375" style="0" customWidth="1"/>
    <col min="9" max="9" width="12.7109375" style="28" customWidth="1"/>
    <col min="10" max="10" width="12.7109375" style="0" customWidth="1"/>
    <col min="11" max="11" width="12.7109375" style="28" customWidth="1"/>
    <col min="12" max="15" width="12.7109375" style="0" customWidth="1"/>
  </cols>
  <sheetData>
    <row r="1" spans="1:15" ht="42" customHeight="1" thickBot="1">
      <c r="A1" s="425" t="s">
        <v>97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5" s="113" customFormat="1" ht="16.5" customHeight="1" thickBot="1">
      <c r="A2" s="422" t="s">
        <v>56</v>
      </c>
      <c r="B2" s="423"/>
      <c r="C2" s="424"/>
      <c r="D2" s="125">
        <v>1</v>
      </c>
      <c r="E2" s="137">
        <v>2</v>
      </c>
      <c r="F2" s="123">
        <v>3</v>
      </c>
      <c r="G2" s="137">
        <v>4</v>
      </c>
      <c r="H2" s="124">
        <v>5</v>
      </c>
      <c r="I2" s="138">
        <v>6</v>
      </c>
      <c r="J2" s="125">
        <v>7</v>
      </c>
      <c r="K2" s="137">
        <v>8</v>
      </c>
      <c r="L2" s="123">
        <v>9</v>
      </c>
      <c r="M2" s="137">
        <v>10</v>
      </c>
      <c r="N2" s="124">
        <v>11</v>
      </c>
      <c r="O2" s="138">
        <v>12</v>
      </c>
    </row>
    <row r="3" spans="1:15" s="113" customFormat="1" ht="16.5" customHeight="1">
      <c r="A3" s="141" t="s">
        <v>18</v>
      </c>
      <c r="B3" s="139" t="s">
        <v>0</v>
      </c>
      <c r="C3" s="121" t="s">
        <v>55</v>
      </c>
      <c r="D3" s="118" t="s">
        <v>22</v>
      </c>
      <c r="E3" s="119" t="s">
        <v>20</v>
      </c>
      <c r="F3" s="119" t="s">
        <v>23</v>
      </c>
      <c r="G3" s="119" t="s">
        <v>57</v>
      </c>
      <c r="H3" s="135" t="s">
        <v>41</v>
      </c>
      <c r="I3" s="120" t="s">
        <v>24</v>
      </c>
      <c r="J3" s="122" t="s">
        <v>46</v>
      </c>
      <c r="K3" s="122" t="s">
        <v>21</v>
      </c>
      <c r="L3" s="119" t="s">
        <v>23</v>
      </c>
      <c r="M3" s="119" t="s">
        <v>53</v>
      </c>
      <c r="N3" s="135" t="s">
        <v>40</v>
      </c>
      <c r="O3" s="120" t="s">
        <v>41</v>
      </c>
    </row>
    <row r="4" spans="1:15" s="113" customFormat="1" ht="16.5" customHeight="1" thickBot="1">
      <c r="A4" s="143"/>
      <c r="B4" s="140"/>
      <c r="C4" s="114" t="s">
        <v>54</v>
      </c>
      <c r="D4" s="115" t="s">
        <v>58</v>
      </c>
      <c r="E4" s="116" t="s">
        <v>59</v>
      </c>
      <c r="F4" s="116" t="s">
        <v>60</v>
      </c>
      <c r="G4" s="116" t="s">
        <v>61</v>
      </c>
      <c r="H4" s="117" t="s">
        <v>62</v>
      </c>
      <c r="I4" s="136">
        <v>41987</v>
      </c>
      <c r="J4" s="165">
        <v>42120</v>
      </c>
      <c r="K4" s="115" t="s">
        <v>63</v>
      </c>
      <c r="L4" s="116" t="s">
        <v>64</v>
      </c>
      <c r="M4" s="116" t="s">
        <v>65</v>
      </c>
      <c r="N4" s="188">
        <v>42169</v>
      </c>
      <c r="O4" s="136">
        <v>42182</v>
      </c>
    </row>
    <row r="5" spans="1:15" ht="16.5" customHeight="1">
      <c r="A5" s="20" t="s">
        <v>1</v>
      </c>
      <c r="B5" s="126" t="s">
        <v>23</v>
      </c>
      <c r="C5" s="69">
        <f>SUM(D5:O5)</f>
        <v>106</v>
      </c>
      <c r="D5" s="184">
        <f>IF('1. kolo - Děhylov'!$Q$5="","",VLOOKUP(B5,'1. kolo - Děhylov'!$B$5:$Q$11,16,FALSE))</f>
        <v>10</v>
      </c>
      <c r="E5" s="21">
        <f>IF('2. kolo - Markvartovice'!$Q$5="","",VLOOKUP(B5,'2. kolo - Markvartovice'!$B$5:$Q$13,16,FALSE))</f>
        <v>9</v>
      </c>
      <c r="F5" s="22">
        <f>IF('3. kolo - Dobroslavice'!$L$4="","",VLOOKUP(B5,'3. kolo - Dobroslavice'!$B$4:$L$11,11,FALSE))</f>
        <v>8</v>
      </c>
      <c r="G5" s="21">
        <f>IF('4. kolo - Píšť'!$Q$5="","",VLOOKUP(B5,'4. kolo - Píšť'!$B$5:$Q$9,16,FALSE))</f>
        <v>7</v>
      </c>
      <c r="H5" s="1">
        <f>IF('5. kolo - Šilheřovice ZPV'!$B$5="","",VLOOKUP(B5,'5. kolo - Šilheřovice ZPV'!$B$5:$Q$13,16,FALSE))</f>
        <v>11</v>
      </c>
      <c r="I5" s="292">
        <f>IF('6. kolo - Darkovice'!$B$6="","",VLOOKUP(B5,'6. kolo - Darkovice'!$B$6:$S$12,18,FALSE))</f>
        <v>9</v>
      </c>
      <c r="J5" s="379">
        <f>IF('7. kolo - Ludgeřovice'!$Q$5="","",VLOOKUP(B5,'7. kolo - Ludgeřovice'!$B$5:$Q$11,16,FALSE))</f>
        <v>11</v>
      </c>
      <c r="K5" s="21">
        <f>IF('8. kolo - Vřesina'!$B$5="","",VLOOKUP(B5,'8. kolo - Vřesina'!$B$5:$Q$12,16,FALSE))</f>
        <v>9</v>
      </c>
      <c r="L5" s="389">
        <f>IF('9. kolo - Dobroslavice'!$B$5="","",VLOOKUP(B5,'9. kolo - Dobroslavice'!$B$5:$Q$13,16,FALSE))</f>
        <v>4</v>
      </c>
      <c r="M5" s="21">
        <f>IF('10. kolo - Bobrovníky'!$B$5="","",VLOOKUP(B5,'10. kolo - Bobrovníky'!$B$5:$Q$13,16,FALSE))</f>
        <v>7</v>
      </c>
      <c r="N5" s="22">
        <f>IF('11. kolo - Bohuslavice'!$B$5="","",VLOOKUP(B5,'11. kolo - Bohuslavice'!$B$5:$Q$10,16,FALSE))</f>
        <v>11</v>
      </c>
      <c r="O5" s="189">
        <f>IF('12. kolo - Šilheřovice'!$B$5="","",VLOOKUP(B5,'12. kolo - Šilheřovice'!$B$5:$Q$12,16,FALSE))</f>
        <v>10</v>
      </c>
    </row>
    <row r="6" spans="1:15" ht="16.5" customHeight="1">
      <c r="A6" s="30" t="s">
        <v>2</v>
      </c>
      <c r="B6" s="26" t="s">
        <v>21</v>
      </c>
      <c r="C6" s="69">
        <f>SUM(D6:O6)</f>
        <v>98</v>
      </c>
      <c r="D6" s="186">
        <f>IF('1. kolo - Děhylov'!$Q$5="","",VLOOKUP(B6,'1. kolo - Děhylov'!$B$5:$Q$11,16,FALSE))</f>
        <v>7</v>
      </c>
      <c r="E6" s="29">
        <f>IF('2. kolo - Markvartovice'!$Q$5="","",VLOOKUP(B6,'2. kolo - Markvartovice'!$B$5:$Q$13,16,FALSE))</f>
        <v>10</v>
      </c>
      <c r="F6" s="1">
        <f>IF('3. kolo - Dobroslavice'!$L$4="","",VLOOKUP(B6,'3. kolo - Dobroslavice'!$B$4:$L$11,11,FALSE))</f>
        <v>11</v>
      </c>
      <c r="G6" s="29">
        <f>IF('4. kolo - Píšť'!$Q$5="","",VLOOKUP(B6,'4. kolo - Píšť'!$B$5:$Q$9,16,FALSE))</f>
        <v>11</v>
      </c>
      <c r="H6" s="1">
        <f>IF('5. kolo - Šilheřovice ZPV'!$B$5="","",VLOOKUP(B6,'5. kolo - Šilheřovice ZPV'!$B$5:$Q$13,16,FALSE))</f>
        <v>4</v>
      </c>
      <c r="I6" s="292">
        <f>IF('6. kolo - Darkovice'!$B$6="","",VLOOKUP(B6,'6. kolo - Darkovice'!$B$6:$S$12,18,FALSE))</f>
        <v>8</v>
      </c>
      <c r="J6" s="380">
        <f>IF('7. kolo - Ludgeřovice'!$Q$5="","",VLOOKUP(B6,'7. kolo - Ludgeřovice'!$B$5:$Q$11,16,FALSE))</f>
        <v>5</v>
      </c>
      <c r="K6" s="29">
        <f>IF('8. kolo - Vřesina'!$B$5="","",VLOOKUP(B6,'8. kolo - Vřesina'!$B$5:$Q$12,16,FALSE))</f>
        <v>7</v>
      </c>
      <c r="L6" s="389">
        <f>IF('9. kolo - Dobroslavice'!$B$5="","",VLOOKUP(B6,'9. kolo - Dobroslavice'!$B$5:$Q$13,16,FALSE))</f>
        <v>10</v>
      </c>
      <c r="M6" s="29">
        <f>IF('10. kolo - Bobrovníky'!$B$5="","",VLOOKUP(B6,'10. kolo - Bobrovníky'!$B$5:$Q$13,16,FALSE))</f>
        <v>10</v>
      </c>
      <c r="N6" s="1">
        <f>IF('11. kolo - Bohuslavice'!$B$5="","",VLOOKUP(B6,'11. kolo - Bohuslavice'!$B$5:$Q$10,16,FALSE))</f>
        <v>6</v>
      </c>
      <c r="O6" s="292">
        <f>IF('12. kolo - Šilheřovice'!$B$5="","",VLOOKUP(B6,'12. kolo - Šilheřovice'!$B$5:$Q$12,16,FALSE))</f>
        <v>9</v>
      </c>
    </row>
    <row r="7" spans="1:15" ht="16.5" customHeight="1">
      <c r="A7" s="34" t="s">
        <v>3</v>
      </c>
      <c r="B7" s="26" t="s">
        <v>80</v>
      </c>
      <c r="C7" s="69">
        <f aca="true" t="shared" si="0" ref="C7:C12">SUM(D7:O7)</f>
        <v>91</v>
      </c>
      <c r="D7" s="186">
        <f>IF('1. kolo - Děhylov'!$Q$5="","",VLOOKUP(B7,'1. kolo - Děhylov'!$B$5:$Q$11,16,FALSE))</f>
        <v>6</v>
      </c>
      <c r="E7" s="29">
        <f>IF('2. kolo - Markvartovice'!$Q$5="","",VLOOKUP(B7,'2. kolo - Markvartovice'!$B$5:$Q$13,16,FALSE))</f>
        <v>8</v>
      </c>
      <c r="F7" s="1">
        <f>IF('3. kolo - Dobroslavice'!$L$4="","",VLOOKUP(B7,'3. kolo - Dobroslavice'!$B$4:$L$11,11,FALSE))</f>
        <v>7</v>
      </c>
      <c r="G7" s="29">
        <v>0</v>
      </c>
      <c r="H7" s="1">
        <f>IF('5. kolo - Šilheřovice ZPV'!$B$5="","",VLOOKUP(B7,'5. kolo - Šilheřovice ZPV'!$B$5:$Q$13,16,FALSE))</f>
        <v>9</v>
      </c>
      <c r="I7" s="292">
        <f>IF('6. kolo - Darkovice'!$B$6="","",VLOOKUP(B7,'6. kolo - Darkovice'!$B$6:$S$12,18,FALSE))</f>
        <v>11</v>
      </c>
      <c r="J7" s="380">
        <f>IF('7. kolo - Ludgeřovice'!$Q$5="","",VLOOKUP(B7,'7. kolo - Ludgeřovice'!$B$5:$Q$11,16,FALSE))</f>
        <v>8</v>
      </c>
      <c r="K7" s="29">
        <f>IF('8. kolo - Vřesina'!$B$5="","",VLOOKUP(B7,'8. kolo - Vřesina'!$B$5:$Q$12,16,FALSE))</f>
        <v>11</v>
      </c>
      <c r="L7" s="389">
        <f>IF('9. kolo - Dobroslavice'!$B$5="","",VLOOKUP(B7,'9. kolo - Dobroslavice'!$B$5:$Q$13,16,FALSE))</f>
        <v>11</v>
      </c>
      <c r="M7" s="29">
        <f>IF('10. kolo - Bobrovníky'!$B$5="","",VLOOKUP(B7,'10. kolo - Bobrovníky'!$B$5:$Q$13,16,FALSE))</f>
        <v>9</v>
      </c>
      <c r="N7" s="1">
        <f>IF('11. kolo - Bohuslavice'!$B$5="","",VLOOKUP(B7,'11. kolo - Bohuslavice'!$B$5:$Q$10,16,FALSE))</f>
        <v>7</v>
      </c>
      <c r="O7" s="292">
        <f>IF('12. kolo - Šilheřovice'!$B$5="","",VLOOKUP(B7,'12. kolo - Šilheřovice'!$B$5:$Q$12,16,FALSE))</f>
        <v>4</v>
      </c>
    </row>
    <row r="8" spans="1:15" ht="16.5" customHeight="1">
      <c r="A8" s="30" t="s">
        <v>4</v>
      </c>
      <c r="B8" s="26" t="s">
        <v>77</v>
      </c>
      <c r="C8" s="69">
        <f t="shared" si="0"/>
        <v>91</v>
      </c>
      <c r="D8" s="186">
        <f>IF('1. kolo - Děhylov'!$Q$5="","",VLOOKUP(B8,'1. kolo - Děhylov'!$B$5:$Q$11,16,FALSE))</f>
        <v>8</v>
      </c>
      <c r="E8" s="29">
        <f>IF('2. kolo - Markvartovice'!$Q$5="","",VLOOKUP(B8,'2. kolo - Markvartovice'!$B$5:$Q$13,16,FALSE))</f>
        <v>7</v>
      </c>
      <c r="F8" s="1">
        <f>IF('3. kolo - Dobroslavice'!$L$4="","",VLOOKUP(B8,'3. kolo - Dobroslavice'!$B$4:$L$11,11,FALSE))</f>
        <v>10</v>
      </c>
      <c r="G8" s="29">
        <v>0</v>
      </c>
      <c r="H8" s="1">
        <f>IF('5. kolo - Šilheřovice ZPV'!$B$5="","",VLOOKUP(B8,'5. kolo - Šilheřovice ZPV'!$B$5:$Q$13,16,FALSE))</f>
        <v>8</v>
      </c>
      <c r="I8" s="292">
        <f>IF('6. kolo - Darkovice'!$B$6="","",VLOOKUP(B8,'6. kolo - Darkovice'!$B$6:$S$12,18,FALSE))</f>
        <v>10</v>
      </c>
      <c r="J8" s="380">
        <f>IF('7. kolo - Ludgeřovice'!$Q$5="","",VLOOKUP(B8,'7. kolo - Ludgeřovice'!$B$5:$Q$11,16,FALSE))</f>
        <v>9</v>
      </c>
      <c r="K8" s="29">
        <v>0</v>
      </c>
      <c r="L8" s="389">
        <f>IF('9. kolo - Dobroslavice'!$B$5="","",VLOOKUP(B8,'9. kolo - Dobroslavice'!$B$5:$Q$13,16,FALSE))</f>
        <v>8</v>
      </c>
      <c r="M8" s="29">
        <f>IF('10. kolo - Bobrovníky'!$B$5="","",VLOOKUP(B8,'10. kolo - Bobrovníky'!$B$5:$Q$13,16,FALSE))</f>
        <v>11</v>
      </c>
      <c r="N8" s="1">
        <f>IF('11. kolo - Bohuslavice'!$B$5="","",VLOOKUP(B8,'11. kolo - Bohuslavice'!$B$5:$Q$10,16,FALSE))</f>
        <v>9</v>
      </c>
      <c r="O8" s="292">
        <f>IF('12. kolo - Šilheřovice'!$B$5="","",VLOOKUP(B8,'12. kolo - Šilheřovice'!$B$5:$Q$12,16,FALSE))</f>
        <v>11</v>
      </c>
    </row>
    <row r="9" spans="1:15" ht="16.5" customHeight="1">
      <c r="A9" s="30" t="s">
        <v>5</v>
      </c>
      <c r="B9" s="52" t="s">
        <v>42</v>
      </c>
      <c r="C9" s="69">
        <f t="shared" si="0"/>
        <v>79</v>
      </c>
      <c r="D9" s="186">
        <f>IF('1. kolo - Děhylov'!$Q$5="","",VLOOKUP(B9,'1. kolo - Děhylov'!$B$5:$Q$11,16,FALSE))</f>
        <v>11</v>
      </c>
      <c r="E9" s="29">
        <f>IF('2. kolo - Markvartovice'!$Q$5="","",VLOOKUP(B9,'2. kolo - Markvartovice'!$B$5:$Q$13,16,FALSE))</f>
        <v>6</v>
      </c>
      <c r="F9" s="1">
        <f>IF('3. kolo - Dobroslavice'!$L$4="","",VLOOKUP(B9,'3. kolo - Dobroslavice'!$B$4:$L$11,11,FALSE))</f>
        <v>5</v>
      </c>
      <c r="G9" s="29">
        <f>IF('4. kolo - Píšť'!$Q$5="","",VLOOKUP(B9,'4. kolo - Píšť'!$B$5:$Q$9,16,FALSE))</f>
        <v>8</v>
      </c>
      <c r="H9" s="1">
        <f>IF('5. kolo - Šilheřovice ZPV'!$B$5="","",VLOOKUP(B9,'5. kolo - Šilheřovice ZPV'!$B$5:$Q$13,16,FALSE))</f>
        <v>5</v>
      </c>
      <c r="I9" s="292">
        <f>IF('6. kolo - Darkovice'!$B$6="","",VLOOKUP(B9,'6. kolo - Darkovice'!$B$6:$S$12,18,FALSE))</f>
        <v>7</v>
      </c>
      <c r="J9" s="380">
        <f>IF('7. kolo - Ludgeřovice'!$Q$5="","",VLOOKUP(B9,'7. kolo - Ludgeřovice'!$B$5:$Q$11,16,FALSE))</f>
        <v>6</v>
      </c>
      <c r="K9" s="29">
        <f>IF('8. kolo - Vřesina'!$B$5="","",VLOOKUP(B9,'8. kolo - Vřesina'!$B$5:$Q$12,16,FALSE))</f>
        <v>5</v>
      </c>
      <c r="L9" s="389">
        <f>IF('9. kolo - Dobroslavice'!$B$5="","",VLOOKUP(B9,'9. kolo - Dobroslavice'!$B$5:$Q$13,16,FALSE))</f>
        <v>6</v>
      </c>
      <c r="M9" s="29">
        <f>IF('10. kolo - Bobrovníky'!$B$5="","",VLOOKUP(B9,'10. kolo - Bobrovníky'!$B$5:$Q$13,16,FALSE))</f>
        <v>3</v>
      </c>
      <c r="N9" s="1">
        <f>IF('11. kolo - Bohuslavice'!$B$5="","",VLOOKUP(B9,'11. kolo - Bohuslavice'!$B$5:$Q$10,16,FALSE))</f>
        <v>10</v>
      </c>
      <c r="O9" s="292">
        <f>IF('12. kolo - Šilheřovice'!$B$5="","",VLOOKUP(B9,'12. kolo - Šilheřovice'!$B$5:$Q$12,16,FALSE))</f>
        <v>7</v>
      </c>
    </row>
    <row r="10" spans="1:15" ht="16.5" customHeight="1">
      <c r="A10" s="214" t="s">
        <v>6</v>
      </c>
      <c r="B10" s="52" t="s">
        <v>22</v>
      </c>
      <c r="C10" s="69">
        <f t="shared" si="0"/>
        <v>76</v>
      </c>
      <c r="D10" s="209">
        <f>IF('1. kolo - Děhylov'!$Q$5="","",VLOOKUP(B10,'1. kolo - Děhylov'!$B$5:$Q$11,16,FALSE))</f>
        <v>9</v>
      </c>
      <c r="E10" s="32">
        <f>IF('2. kolo - Markvartovice'!$Q$5="","",VLOOKUP(B10,'2. kolo - Markvartovice'!$B$5:$Q$13,16,FALSE))</f>
        <v>5</v>
      </c>
      <c r="F10" s="210">
        <f>IF('3. kolo - Dobroslavice'!$L$4="","",VLOOKUP(B10,'3. kolo - Dobroslavice'!$B$4:$L$11,11,FALSE))</f>
        <v>6</v>
      </c>
      <c r="G10" s="32">
        <f>IF('4. kolo - Píšť'!$Q$5="","",VLOOKUP(B10,'4. kolo - Píšť'!$B$5:$Q$9,16,FALSE))</f>
        <v>9</v>
      </c>
      <c r="H10" s="1">
        <f>IF('5. kolo - Šilheřovice ZPV'!$B$5="","",VLOOKUP(B10,'5. kolo - Šilheřovice ZPV'!$B$5:$Q$13,16,FALSE))</f>
        <v>6</v>
      </c>
      <c r="I10" s="292">
        <f>IF('6. kolo - Darkovice'!$B$6="","",VLOOKUP(B10,'6. kolo - Darkovice'!$B$6:$S$12,18,FALSE))</f>
        <v>6</v>
      </c>
      <c r="J10" s="380">
        <f>IF('7. kolo - Ludgeřovice'!$Q$5="","",VLOOKUP(B10,'7. kolo - Ludgeřovice'!$B$5:$Q$11,16,FALSE))</f>
        <v>7</v>
      </c>
      <c r="K10" s="29">
        <f>IF('8. kolo - Vřesina'!$B$5="","",VLOOKUP(B10,'8. kolo - Vřesina'!$B$5:$Q$12,16,FALSE))</f>
        <v>4</v>
      </c>
      <c r="L10" s="389">
        <f>IF('9. kolo - Dobroslavice'!$B$5="","",VLOOKUP(B10,'9. kolo - Dobroslavice'!$B$5:$Q$13,16,FALSE))</f>
        <v>7</v>
      </c>
      <c r="M10" s="29">
        <f>IF('10. kolo - Bobrovníky'!$B$5="","",VLOOKUP(B10,'10. kolo - Bobrovníky'!$B$5:$Q$13,16,FALSE))</f>
        <v>4</v>
      </c>
      <c r="N10" s="1">
        <f>IF('11. kolo - Bohuslavice'!$B$5="","",VLOOKUP(B10,'11. kolo - Bohuslavice'!$B$5:$Q$10,16,FALSE))</f>
        <v>8</v>
      </c>
      <c r="O10" s="292">
        <f>IF('12. kolo - Šilheřovice'!$B$5="","",VLOOKUP(B10,'12. kolo - Šilheřovice'!$B$5:$Q$12,16,FALSE))</f>
        <v>5</v>
      </c>
    </row>
    <row r="11" spans="1:15" ht="16.5" customHeight="1">
      <c r="A11" s="70" t="s">
        <v>7</v>
      </c>
      <c r="B11" s="52" t="s">
        <v>41</v>
      </c>
      <c r="C11" s="69">
        <f t="shared" si="0"/>
        <v>69</v>
      </c>
      <c r="D11" s="209">
        <v>0</v>
      </c>
      <c r="E11" s="32">
        <f>IF('2. kolo - Markvartovice'!$Q$5="","",VLOOKUP(B11,'2. kolo - Markvartovice'!$B$5:$Q$13,16,FALSE))</f>
        <v>11</v>
      </c>
      <c r="F11" s="210">
        <f>IF('3. kolo - Dobroslavice'!$L$4="","",VLOOKUP(B11,'3. kolo - Dobroslavice'!$B$4:$L$11,11,FALSE))</f>
        <v>9</v>
      </c>
      <c r="G11" s="32">
        <f>IF('4. kolo - Píšť'!$Q$5="","",VLOOKUP(B11,'4. kolo - Píšť'!$B$5:$Q$9,16,FALSE))</f>
        <v>10</v>
      </c>
      <c r="H11" s="210">
        <f>IF('5. kolo - Šilheřovice ZPV'!$B$5="","",VLOOKUP(B11,'5. kolo - Šilheřovice ZPV'!$B$5:$Q$13,16,FALSE))</f>
        <v>7</v>
      </c>
      <c r="I11" s="292">
        <f>IF('6. kolo - Darkovice'!$B$6="","",VLOOKUP(B11,'6. kolo - Darkovice'!$B$6:$S$12,18,FALSE))</f>
        <v>5</v>
      </c>
      <c r="J11" s="380">
        <v>0</v>
      </c>
      <c r="K11" s="29">
        <f>IF('8. kolo - Vřesina'!$B$5="","",VLOOKUP(B11,'8. kolo - Vřesina'!$B$5:$Q$12,16,FALSE))</f>
        <v>6</v>
      </c>
      <c r="L11" s="389">
        <f>IF('9. kolo - Dobroslavice'!$B$5="","",VLOOKUP(B11,'9. kolo - Dobroslavice'!$B$5:$Q$13,16,FALSE))</f>
        <v>9</v>
      </c>
      <c r="M11" s="29">
        <f>IF('10. kolo - Bobrovníky'!$B$5="","",VLOOKUP(B11,'10. kolo - Bobrovníky'!$B$5:$Q$13,16,FALSE))</f>
        <v>6</v>
      </c>
      <c r="N11" s="1">
        <v>0</v>
      </c>
      <c r="O11" s="292">
        <f>IF('12. kolo - Šilheřovice'!$B$5="","",VLOOKUP(B11,'12. kolo - Šilheřovice'!$B$5:$Q$12,16,FALSE))</f>
        <v>6</v>
      </c>
    </row>
    <row r="12" spans="1:15" ht="16.5" customHeight="1" thickBot="1">
      <c r="A12" s="31" t="s">
        <v>8</v>
      </c>
      <c r="B12" s="68" t="s">
        <v>46</v>
      </c>
      <c r="C12" s="69">
        <f t="shared" si="0"/>
        <v>46</v>
      </c>
      <c r="D12" s="187">
        <v>0</v>
      </c>
      <c r="E12" s="23">
        <v>0</v>
      </c>
      <c r="F12" s="185">
        <v>0</v>
      </c>
      <c r="G12" s="23">
        <v>0</v>
      </c>
      <c r="H12" s="185">
        <f>IF('5. kolo - Šilheřovice ZPV'!$B$5="","",VLOOKUP(B12,'5. kolo - Šilheřovice ZPV'!$B$5:$Q$13,16,FALSE))</f>
        <v>10</v>
      </c>
      <c r="I12" s="293">
        <v>0</v>
      </c>
      <c r="J12" s="381">
        <f>IF('7. kolo - Ludgeřovice'!$Q$5="","",VLOOKUP(B12,'7. kolo - Ludgeřovice'!$B$5:$Q$11,16,FALSE))</f>
        <v>10</v>
      </c>
      <c r="K12" s="23">
        <f>IF('8. kolo - Vřesina'!$B$5="","",VLOOKUP(B12,'8. kolo - Vřesina'!$B$5:$Q$12,16,FALSE))</f>
        <v>10</v>
      </c>
      <c r="L12" s="414">
        <f>IF('9. kolo - Dobroslavice'!$B$5="","",VLOOKUP(B12,'9. kolo - Dobroslavice'!$B$5:$Q$13,16,FALSE))</f>
        <v>3</v>
      </c>
      <c r="M12" s="23">
        <f>IF('10. kolo - Bobrovníky'!$B$5="","",VLOOKUP(B12,'10. kolo - Bobrovníky'!$B$5:$Q$13,16,FALSE))</f>
        <v>5</v>
      </c>
      <c r="N12" s="1">
        <v>0</v>
      </c>
      <c r="O12" s="292">
        <f>IF('12. kolo - Šilheřovice'!$B$5="","",VLOOKUP(B12,'12. kolo - Šilheřovice'!$B$5:$Q$12,16,FALSE))</f>
        <v>8</v>
      </c>
    </row>
    <row r="13" spans="1:15" ht="16.5" customHeight="1">
      <c r="A13" s="415"/>
      <c r="B13" s="416"/>
      <c r="C13" s="417"/>
      <c r="D13" s="417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160"/>
    </row>
    <row r="14" spans="1:14" s="2" customFormat="1" ht="15" customHeight="1">
      <c r="A14" s="9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3:14" s="2" customFormat="1" ht="15" customHeight="1"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3:14" s="2" customFormat="1" ht="15" customHeight="1"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3:14" s="2" customFormat="1" ht="15" customHeight="1"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3:14" s="2" customFormat="1" ht="15" customHeight="1"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3:14" s="2" customFormat="1" ht="15" customHeight="1"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3:14" s="2" customFormat="1" ht="15" customHeight="1"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s="2" customFormat="1" ht="15" customHeight="1"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3:14" s="2" customFormat="1" ht="15" customHeight="1"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3:14" s="2" customFormat="1" ht="15" customHeight="1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s="2" customFormat="1" ht="15" customHeight="1"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3:14" s="2" customFormat="1" ht="1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3:14" s="2" customFormat="1" ht="15" customHeight="1"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3:14" s="2" customFormat="1" ht="15" customHeight="1"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sheetProtection/>
  <mergeCells count="2">
    <mergeCell ref="A2:C2"/>
    <mergeCell ref="A1:O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2" r:id="rId1"/>
  <headerFooter>
    <oddFooter>&amp;CHlučinská liga mládeže - 3. ročník 2014 / 2015&amp;RPro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8" width="13.7109375" style="28" customWidth="1"/>
    <col min="9" max="9" width="3.00390625" style="28" hidden="1" customWidth="1"/>
    <col min="10" max="11" width="13.7109375" style="28" customWidth="1"/>
    <col min="12" max="12" width="8.421875" style="28" hidden="1" customWidth="1"/>
    <col min="13" max="14" width="13.7109375" style="28" customWidth="1"/>
    <col min="15" max="15" width="18.8515625" style="28" customWidth="1"/>
    <col min="16" max="16" width="10.7109375" style="28" customWidth="1"/>
    <col min="17" max="17" width="10.7109375" style="182" customWidth="1"/>
    <col min="18" max="27" width="9.140625" style="182" customWidth="1"/>
    <col min="28" max="16384" width="9.140625" style="28" customWidth="1"/>
  </cols>
  <sheetData>
    <row r="1" spans="1:17" ht="23.25" thickBot="1">
      <c r="A1" s="439" t="s">
        <v>72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82</v>
      </c>
      <c r="D3" s="429"/>
      <c r="E3" s="429"/>
      <c r="F3" s="429"/>
      <c r="G3" s="427" t="s">
        <v>83</v>
      </c>
      <c r="H3" s="429"/>
      <c r="I3" s="429"/>
      <c r="J3" s="429"/>
      <c r="K3" s="429"/>
      <c r="L3" s="429"/>
      <c r="M3" s="429"/>
      <c r="N3" s="428"/>
      <c r="O3" s="459" t="s">
        <v>15</v>
      </c>
      <c r="P3" s="435" t="s">
        <v>9</v>
      </c>
      <c r="Q3" s="437" t="s">
        <v>36</v>
      </c>
    </row>
    <row r="4" spans="1:17" ht="16.5" thickBot="1">
      <c r="A4" s="16" t="s">
        <v>10</v>
      </c>
      <c r="B4" s="62" t="s">
        <v>0</v>
      </c>
      <c r="C4" s="16" t="s">
        <v>50</v>
      </c>
      <c r="D4" s="72" t="s">
        <v>35</v>
      </c>
      <c r="E4" s="275" t="s">
        <v>11</v>
      </c>
      <c r="F4" s="275" t="s">
        <v>81</v>
      </c>
      <c r="G4" s="276" t="s">
        <v>13</v>
      </c>
      <c r="H4" s="18" t="s">
        <v>35</v>
      </c>
      <c r="I4" s="19"/>
      <c r="J4" s="19" t="s">
        <v>14</v>
      </c>
      <c r="K4" s="19" t="s">
        <v>35</v>
      </c>
      <c r="L4" s="19"/>
      <c r="M4" s="286" t="s">
        <v>11</v>
      </c>
      <c r="N4" s="277" t="s">
        <v>12</v>
      </c>
      <c r="O4" s="460"/>
      <c r="P4" s="436"/>
      <c r="Q4" s="438"/>
    </row>
    <row r="5" spans="1:19" ht="15.75">
      <c r="A5" s="8" t="s">
        <v>1</v>
      </c>
      <c r="B5" s="144" t="s">
        <v>42</v>
      </c>
      <c r="C5" s="272">
        <v>0.0003655092592592592</v>
      </c>
      <c r="D5" s="61">
        <v>0.0004629629629629629</v>
      </c>
      <c r="E5" s="78">
        <f>IF(C5="","",SUM(C5,D5))</f>
        <v>0.0008284722222222222</v>
      </c>
      <c r="F5" s="278">
        <f>IF(C5="","",RANK(E5,$E$5:$E$13,1))</f>
        <v>8</v>
      </c>
      <c r="G5" s="272">
        <v>0.0010868055555555555</v>
      </c>
      <c r="H5" s="282"/>
      <c r="I5" s="82">
        <f aca="true" t="shared" si="0" ref="I5:I13">IF(G5="","",G5+H5)</f>
        <v>0.0010868055555555555</v>
      </c>
      <c r="J5" s="61"/>
      <c r="K5" s="156"/>
      <c r="L5" s="82">
        <f aca="true" t="shared" si="1" ref="L5:L13">IF(J5="","",J5+K5)</f>
      </c>
      <c r="M5" s="287">
        <f aca="true" t="shared" si="2" ref="M5:M13">IF(I5="","",MIN(L5,I5))</f>
        <v>0.0010868055555555555</v>
      </c>
      <c r="N5" s="152">
        <f aca="true" t="shared" si="3" ref="N5:N13">IF(M5="","",RANK(M5,$M$5:$M$13,1))</f>
        <v>3</v>
      </c>
      <c r="O5" s="37">
        <f>IF(F5="","",SUM(N5,F5))</f>
        <v>11</v>
      </c>
      <c r="P5" s="132">
        <v>7</v>
      </c>
      <c r="Q5" s="260">
        <f>IF(P5="","",VLOOKUP(P5,'Bodové hodnocení'!$A$1:$B$20,2,FALSE))</f>
        <v>5</v>
      </c>
      <c r="R5" s="95"/>
      <c r="S5" s="95"/>
    </row>
    <row r="6" spans="1:19" ht="15.75">
      <c r="A6" s="13" t="s">
        <v>2</v>
      </c>
      <c r="B6" s="131" t="s">
        <v>40</v>
      </c>
      <c r="C6" s="192">
        <v>0.0003391203703703703</v>
      </c>
      <c r="D6" s="39">
        <v>0.0004976851851851852</v>
      </c>
      <c r="E6" s="83">
        <f aca="true" t="shared" si="4" ref="E6:E13">IF(C6="","",SUM(C6,D6))</f>
        <v>0.0008368055555555555</v>
      </c>
      <c r="F6" s="279">
        <f aca="true" t="shared" si="5" ref="F6:F13">IF(C6="","",RANK(E6,$E$5:$E$13,1))</f>
        <v>9</v>
      </c>
      <c r="G6" s="192">
        <v>0.001108912037037037</v>
      </c>
      <c r="H6" s="283">
        <v>0.00034722222222222224</v>
      </c>
      <c r="I6" s="83">
        <f t="shared" si="0"/>
        <v>0.0014561342592592592</v>
      </c>
      <c r="J6" s="39"/>
      <c r="K6" s="41"/>
      <c r="L6" s="83">
        <f t="shared" si="1"/>
      </c>
      <c r="M6" s="288">
        <f t="shared" si="2"/>
        <v>0.0014561342592592592</v>
      </c>
      <c r="N6" s="14">
        <f t="shared" si="3"/>
        <v>9</v>
      </c>
      <c r="O6" s="15">
        <f aca="true" t="shared" si="6" ref="O6:O13">IF(F6="","",SUM(N6,F6))</f>
        <v>18</v>
      </c>
      <c r="P6" s="60">
        <f aca="true" t="shared" si="7" ref="P6:P13">IF(O6="","",RANK(O6,$O$5:$O$13,1))</f>
        <v>9</v>
      </c>
      <c r="Q6" s="261">
        <f>IF(P6="","",VLOOKUP(P6,'Bodové hodnocení'!$A$1:$B$20,2,FALSE))</f>
        <v>3</v>
      </c>
      <c r="R6" s="95"/>
      <c r="S6" s="95"/>
    </row>
    <row r="7" spans="1:19" ht="15.75">
      <c r="A7" s="7" t="s">
        <v>3</v>
      </c>
      <c r="B7" s="26" t="s">
        <v>21</v>
      </c>
      <c r="C7" s="167">
        <v>0.00029618055555555555</v>
      </c>
      <c r="D7" s="46">
        <v>0.0002893518518518519</v>
      </c>
      <c r="E7" s="102">
        <f>IF(C7="","",SUM(C7,D7))</f>
        <v>0.0005855324074074074</v>
      </c>
      <c r="F7" s="280">
        <f t="shared" si="5"/>
        <v>4</v>
      </c>
      <c r="G7" s="167">
        <v>0.0010229166666666665</v>
      </c>
      <c r="H7" s="284">
        <v>0.00023148148148148146</v>
      </c>
      <c r="I7" s="84">
        <f t="shared" si="0"/>
        <v>0.001254398148148148</v>
      </c>
      <c r="J7" s="46"/>
      <c r="K7" s="47"/>
      <c r="L7" s="84">
        <f t="shared" si="1"/>
      </c>
      <c r="M7" s="289">
        <f t="shared" si="2"/>
        <v>0.001254398148148148</v>
      </c>
      <c r="N7" s="103">
        <f t="shared" si="3"/>
        <v>8</v>
      </c>
      <c r="O7" s="48">
        <f t="shared" si="6"/>
        <v>12</v>
      </c>
      <c r="P7" s="133">
        <f t="shared" si="7"/>
        <v>8</v>
      </c>
      <c r="Q7" s="262">
        <f>IF(P7="","",VLOOKUP(P7,'Bodové hodnocení'!$A$1:$B$20,2,FALSE))</f>
        <v>4</v>
      </c>
      <c r="R7" s="95"/>
      <c r="S7" s="95"/>
    </row>
    <row r="8" spans="1:19" ht="15.75">
      <c r="A8" s="13" t="s">
        <v>4</v>
      </c>
      <c r="B8" s="197" t="s">
        <v>22</v>
      </c>
      <c r="C8" s="192">
        <v>0.0003057870370370371</v>
      </c>
      <c r="D8" s="39">
        <v>0.0005208333333333333</v>
      </c>
      <c r="E8" s="83">
        <f>IF(C8="","",SUM(C8,D8))</f>
        <v>0.0008266203703703704</v>
      </c>
      <c r="F8" s="279">
        <f t="shared" si="5"/>
        <v>7</v>
      </c>
      <c r="G8" s="192">
        <v>0.0009732638888888889</v>
      </c>
      <c r="H8" s="283">
        <v>0.00011574074074074073</v>
      </c>
      <c r="I8" s="83">
        <f t="shared" si="0"/>
        <v>0.0010890046296296297</v>
      </c>
      <c r="J8" s="39"/>
      <c r="K8" s="41"/>
      <c r="L8" s="83">
        <f t="shared" si="1"/>
      </c>
      <c r="M8" s="288">
        <f t="shared" si="2"/>
        <v>0.0010890046296296297</v>
      </c>
      <c r="N8" s="14">
        <f t="shared" si="3"/>
        <v>4</v>
      </c>
      <c r="O8" s="15">
        <f t="shared" si="6"/>
        <v>11</v>
      </c>
      <c r="P8" s="60">
        <v>6</v>
      </c>
      <c r="Q8" s="261">
        <f>IF(P8="","",VLOOKUP(P8,'Bodové hodnocení'!$A$1:$B$20,2,FALSE))</f>
        <v>6</v>
      </c>
      <c r="R8" s="95"/>
      <c r="S8" s="95"/>
    </row>
    <row r="9" spans="1:19" ht="15.75">
      <c r="A9" s="42" t="s">
        <v>5</v>
      </c>
      <c r="B9" s="26" t="s">
        <v>23</v>
      </c>
      <c r="C9" s="167">
        <v>0.0002613425925925926</v>
      </c>
      <c r="D9" s="46">
        <v>0.00032407407407407406</v>
      </c>
      <c r="E9" s="102">
        <f t="shared" si="4"/>
        <v>0.0005854166666666666</v>
      </c>
      <c r="F9" s="280">
        <f t="shared" si="5"/>
        <v>3</v>
      </c>
      <c r="G9" s="167">
        <v>0.000930324074074074</v>
      </c>
      <c r="H9" s="284"/>
      <c r="I9" s="84">
        <f t="shared" si="0"/>
        <v>0.000930324074074074</v>
      </c>
      <c r="J9" s="46"/>
      <c r="K9" s="47"/>
      <c r="L9" s="84">
        <f t="shared" si="1"/>
      </c>
      <c r="M9" s="289">
        <f t="shared" si="2"/>
        <v>0.000930324074074074</v>
      </c>
      <c r="N9" s="103">
        <f t="shared" si="3"/>
        <v>1</v>
      </c>
      <c r="O9" s="48">
        <f t="shared" si="6"/>
        <v>4</v>
      </c>
      <c r="P9" s="133">
        <f t="shared" si="7"/>
        <v>1</v>
      </c>
      <c r="Q9" s="262">
        <f>IF(P9="","",VLOOKUP(P9,'Bodové hodnocení'!$A$1:$B$20,2,FALSE))</f>
        <v>11</v>
      </c>
      <c r="R9" s="95"/>
      <c r="S9" s="95"/>
    </row>
    <row r="10" spans="1:19" ht="15.75">
      <c r="A10" s="129" t="s">
        <v>6</v>
      </c>
      <c r="B10" s="131" t="s">
        <v>80</v>
      </c>
      <c r="C10" s="192">
        <v>0.00024953703703703705</v>
      </c>
      <c r="D10" s="39">
        <v>0.00020833333333333335</v>
      </c>
      <c r="E10" s="83">
        <f t="shared" si="4"/>
        <v>0.0004578703703703704</v>
      </c>
      <c r="F10" s="279">
        <f t="shared" si="5"/>
        <v>1</v>
      </c>
      <c r="G10" s="192">
        <v>0.001058564814814815</v>
      </c>
      <c r="H10" s="283">
        <v>0.00011574074074074073</v>
      </c>
      <c r="I10" s="83">
        <f t="shared" si="0"/>
        <v>0.0011743055555555556</v>
      </c>
      <c r="J10" s="39"/>
      <c r="K10" s="41"/>
      <c r="L10" s="83">
        <f t="shared" si="1"/>
      </c>
      <c r="M10" s="288">
        <f t="shared" si="2"/>
        <v>0.0011743055555555556</v>
      </c>
      <c r="N10" s="14">
        <f t="shared" si="3"/>
        <v>7</v>
      </c>
      <c r="O10" s="15">
        <f t="shared" si="6"/>
        <v>8</v>
      </c>
      <c r="P10" s="60">
        <f t="shared" si="7"/>
        <v>3</v>
      </c>
      <c r="Q10" s="261">
        <f>IF(P10="","",VLOOKUP(P10,'Bodové hodnocení'!$A$1:$B$20,2,FALSE))</f>
        <v>9</v>
      </c>
      <c r="R10" s="95"/>
      <c r="S10" s="95"/>
    </row>
    <row r="11" spans="1:19" ht="15.75">
      <c r="A11" s="112" t="s">
        <v>7</v>
      </c>
      <c r="B11" s="52" t="s">
        <v>77</v>
      </c>
      <c r="C11" s="167">
        <v>0.0002353009259259259</v>
      </c>
      <c r="D11" s="46">
        <v>0.0002893518518518519</v>
      </c>
      <c r="E11" s="102">
        <f t="shared" si="4"/>
        <v>0.0005246527777777777</v>
      </c>
      <c r="F11" s="280">
        <f t="shared" si="5"/>
        <v>2</v>
      </c>
      <c r="G11" s="167">
        <v>0.00105625</v>
      </c>
      <c r="H11" s="284">
        <v>0.00011574074074074073</v>
      </c>
      <c r="I11" s="84">
        <f t="shared" si="0"/>
        <v>0.0011719907407407406</v>
      </c>
      <c r="J11" s="46"/>
      <c r="K11" s="47"/>
      <c r="L11" s="84">
        <f t="shared" si="1"/>
      </c>
      <c r="M11" s="289">
        <f t="shared" si="2"/>
        <v>0.0011719907407407406</v>
      </c>
      <c r="N11" s="103">
        <f t="shared" si="3"/>
        <v>6</v>
      </c>
      <c r="O11" s="48">
        <f>IF(F11="","",SUM(N11,F11))</f>
        <v>8</v>
      </c>
      <c r="P11" s="133">
        <v>4</v>
      </c>
      <c r="Q11" s="262">
        <f>IF(P11="","",VLOOKUP(P11,'Bodové hodnocení'!$A$1:$B$20,2,FALSE))</f>
        <v>8</v>
      </c>
      <c r="R11" s="95"/>
      <c r="S11" s="95"/>
    </row>
    <row r="12" spans="1:19" ht="15.75">
      <c r="A12" s="129" t="s">
        <v>8</v>
      </c>
      <c r="B12" s="197" t="s">
        <v>41</v>
      </c>
      <c r="C12" s="192">
        <v>0.0003056712962962963</v>
      </c>
      <c r="D12" s="39">
        <v>0.0004513888888888889</v>
      </c>
      <c r="E12" s="83">
        <f t="shared" si="4"/>
        <v>0.0007570601851851853</v>
      </c>
      <c r="F12" s="279">
        <f t="shared" si="5"/>
        <v>6</v>
      </c>
      <c r="G12" s="192">
        <v>0.00103125</v>
      </c>
      <c r="H12" s="283">
        <v>0.00011574074074074073</v>
      </c>
      <c r="I12" s="83">
        <f t="shared" si="0"/>
        <v>0.0011469907407407407</v>
      </c>
      <c r="J12" s="39"/>
      <c r="K12" s="41"/>
      <c r="L12" s="83">
        <f t="shared" si="1"/>
      </c>
      <c r="M12" s="288">
        <f t="shared" si="2"/>
        <v>0.0011469907407407407</v>
      </c>
      <c r="N12" s="14">
        <f t="shared" si="3"/>
        <v>5</v>
      </c>
      <c r="O12" s="15">
        <f t="shared" si="6"/>
        <v>11</v>
      </c>
      <c r="P12" s="60">
        <f t="shared" si="7"/>
        <v>5</v>
      </c>
      <c r="Q12" s="261">
        <f>IF(P12="","",VLOOKUP(P12,'Bodové hodnocení'!$A$1:$B$20,2,FALSE))</f>
        <v>7</v>
      </c>
      <c r="R12" s="95"/>
      <c r="S12" s="95"/>
    </row>
    <row r="13" spans="1:19" ht="16.5" thickBot="1">
      <c r="A13" s="51" t="s">
        <v>38</v>
      </c>
      <c r="B13" s="68" t="s">
        <v>46</v>
      </c>
      <c r="C13" s="273">
        <v>0.00031354166666666667</v>
      </c>
      <c r="D13" s="150">
        <v>0.0003356481481481481</v>
      </c>
      <c r="E13" s="164">
        <f t="shared" si="4"/>
        <v>0.0006491898148148148</v>
      </c>
      <c r="F13" s="281">
        <f t="shared" si="5"/>
        <v>5</v>
      </c>
      <c r="G13" s="273">
        <v>0.0010275462962962964</v>
      </c>
      <c r="H13" s="285"/>
      <c r="I13" s="84">
        <f t="shared" si="0"/>
        <v>0.0010275462962962964</v>
      </c>
      <c r="J13" s="150"/>
      <c r="K13" s="163"/>
      <c r="L13" s="145">
        <f t="shared" si="1"/>
      </c>
      <c r="M13" s="290">
        <f t="shared" si="2"/>
        <v>0.0010275462962962964</v>
      </c>
      <c r="N13" s="148">
        <f t="shared" si="3"/>
        <v>2</v>
      </c>
      <c r="O13" s="104">
        <f t="shared" si="6"/>
        <v>7</v>
      </c>
      <c r="P13" s="134">
        <f t="shared" si="7"/>
        <v>2</v>
      </c>
      <c r="Q13" s="263">
        <f>IF(P13="","",VLOOKUP(P13,'Bodové hodnocení'!$A$1:$B$20,2,FALSE))</f>
        <v>10</v>
      </c>
      <c r="R13" s="95"/>
      <c r="S13" s="95"/>
    </row>
    <row r="14" spans="3:19" ht="16.5" thickBot="1">
      <c r="C14" s="33"/>
      <c r="D14" s="33"/>
      <c r="P14" s="40"/>
      <c r="Q14" s="265"/>
      <c r="R14" s="95"/>
      <c r="S14" s="95"/>
    </row>
    <row r="15" spans="1:19" ht="15.75">
      <c r="A15" s="427" t="s">
        <v>17</v>
      </c>
      <c r="B15" s="428"/>
      <c r="C15" s="427" t="s">
        <v>82</v>
      </c>
      <c r="D15" s="429"/>
      <c r="E15" s="429"/>
      <c r="F15" s="429"/>
      <c r="G15" s="427" t="s">
        <v>83</v>
      </c>
      <c r="H15" s="429"/>
      <c r="I15" s="429"/>
      <c r="J15" s="429"/>
      <c r="K15" s="429"/>
      <c r="L15" s="429"/>
      <c r="M15" s="429"/>
      <c r="N15" s="428"/>
      <c r="O15" s="459" t="s">
        <v>15</v>
      </c>
      <c r="P15" s="435" t="s">
        <v>9</v>
      </c>
      <c r="Q15" s="437" t="s">
        <v>36</v>
      </c>
      <c r="R15" s="95"/>
      <c r="S15" s="95"/>
    </row>
    <row r="16" spans="1:19" ht="16.5" thickBot="1">
      <c r="A16" s="16" t="s">
        <v>10</v>
      </c>
      <c r="B16" s="62" t="s">
        <v>0</v>
      </c>
      <c r="C16" s="16" t="s">
        <v>50</v>
      </c>
      <c r="D16" s="72" t="s">
        <v>35</v>
      </c>
      <c r="E16" s="275" t="s">
        <v>11</v>
      </c>
      <c r="F16" s="275" t="s">
        <v>81</v>
      </c>
      <c r="G16" s="276" t="s">
        <v>13</v>
      </c>
      <c r="H16" s="18" t="s">
        <v>35</v>
      </c>
      <c r="I16" s="19"/>
      <c r="J16" s="19" t="s">
        <v>14</v>
      </c>
      <c r="K16" s="19" t="s">
        <v>35</v>
      </c>
      <c r="L16" s="19"/>
      <c r="M16" s="286" t="s">
        <v>11</v>
      </c>
      <c r="N16" s="277" t="s">
        <v>12</v>
      </c>
      <c r="O16" s="460"/>
      <c r="P16" s="436"/>
      <c r="Q16" s="438"/>
      <c r="R16" s="95"/>
      <c r="S16" s="95"/>
    </row>
    <row r="17" spans="1:19" ht="15.75">
      <c r="A17" s="8" t="s">
        <v>1</v>
      </c>
      <c r="B17" s="144" t="s">
        <v>57</v>
      </c>
      <c r="C17" s="272">
        <v>0.00024895833333333334</v>
      </c>
      <c r="D17" s="61">
        <v>0.0003125</v>
      </c>
      <c r="E17" s="78">
        <f>IF(C17="","",SUM(C17,D17))</f>
        <v>0.0005614583333333333</v>
      </c>
      <c r="F17" s="278">
        <f>IF(C17="","",RANK(E17,$E$17:$E$29,1))</f>
        <v>7</v>
      </c>
      <c r="G17" s="272">
        <v>0.0007724537037037037</v>
      </c>
      <c r="H17" s="282"/>
      <c r="I17" s="82">
        <f>IF(G17="","",G17+H17)</f>
        <v>0.0007724537037037037</v>
      </c>
      <c r="J17" s="61"/>
      <c r="K17" s="156"/>
      <c r="L17" s="82">
        <f>IF(J17="","",J17+K17)</f>
      </c>
      <c r="M17" s="287">
        <f>IF(I17="","",MIN(L17,I17))</f>
        <v>0.0007724537037037037</v>
      </c>
      <c r="N17" s="152">
        <f>IF(M17="","",RANK(M17,$M$17:$M$29,1))</f>
        <v>3</v>
      </c>
      <c r="O17" s="37">
        <f>IF(F17="","",SUM(N17,F17))</f>
        <v>10</v>
      </c>
      <c r="P17" s="191">
        <f>IF(O17="","",RANK(O17,$O$17:$O$29,1))</f>
        <v>5</v>
      </c>
      <c r="Q17" s="260">
        <f>IF(P17="","",VLOOKUP(P17,'Bodové hodnocení'!$A$1:$B$20,2,FALSE))</f>
        <v>7</v>
      </c>
      <c r="R17" s="95"/>
      <c r="S17" s="95"/>
    </row>
    <row r="18" spans="1:19" ht="15.75">
      <c r="A18" s="13" t="s">
        <v>2</v>
      </c>
      <c r="B18" s="131" t="s">
        <v>42</v>
      </c>
      <c r="C18" s="192">
        <v>0.00029618055555555555</v>
      </c>
      <c r="D18" s="39">
        <v>0.00038194444444444446</v>
      </c>
      <c r="E18" s="83">
        <f>IF(C18="","",SUM(C18,D18))</f>
        <v>0.000678125</v>
      </c>
      <c r="F18" s="279">
        <f>IF(C18="","",RANK(E18,$E$17:$E$29,1))</f>
        <v>12</v>
      </c>
      <c r="G18" s="192">
        <v>0.0008627314814814814</v>
      </c>
      <c r="H18" s="283"/>
      <c r="I18" s="83">
        <f>IF(G18="","",G18+H18)</f>
        <v>0.0008627314814814814</v>
      </c>
      <c r="J18" s="39"/>
      <c r="K18" s="41"/>
      <c r="L18" s="83">
        <f>IF(J18="","",J18+K18)</f>
      </c>
      <c r="M18" s="288">
        <f>IF(I18="","",MIN(L18,I18))</f>
        <v>0.0008627314814814814</v>
      </c>
      <c r="N18" s="14">
        <f>IF(M18="","",RANK(M18,$M$17:$M$29,1))</f>
        <v>8</v>
      </c>
      <c r="O18" s="15">
        <f>IF(F18="","",SUM(N18,F18))</f>
        <v>20</v>
      </c>
      <c r="P18" s="60">
        <v>11</v>
      </c>
      <c r="Q18" s="261">
        <f>IF(P18="","",VLOOKUP(P18,'Bodové hodnocení'!$A$1:$B$20,2,FALSE))</f>
        <v>1</v>
      </c>
      <c r="R18" s="95"/>
      <c r="S18" s="95"/>
    </row>
    <row r="19" spans="1:19" ht="15.75">
      <c r="A19" s="49" t="s">
        <v>3</v>
      </c>
      <c r="B19" s="26" t="s">
        <v>40</v>
      </c>
      <c r="C19" s="167">
        <v>0.00023622685185185186</v>
      </c>
      <c r="D19" s="46">
        <v>0.0001388888888888889</v>
      </c>
      <c r="E19" s="102">
        <f>IF(C19="","",SUM(C19,D19))</f>
        <v>0.00037511574074074075</v>
      </c>
      <c r="F19" s="280">
        <f aca="true" t="shared" si="8" ref="F19:F29">IF(C19="","",RANK(E19,$E$17:$E$29,1))</f>
        <v>2</v>
      </c>
      <c r="G19" s="167">
        <v>0.0008038194444444444</v>
      </c>
      <c r="H19" s="284"/>
      <c r="I19" s="84">
        <f aca="true" t="shared" si="9" ref="I19:I29">IF(G19="","",G19+H19)</f>
        <v>0.0008038194444444444</v>
      </c>
      <c r="J19" s="271"/>
      <c r="K19" s="271"/>
      <c r="L19" s="84">
        <f aca="true" t="shared" si="10" ref="L19:L29">IF(J19="","",J19+K19)</f>
      </c>
      <c r="M19" s="289">
        <f aca="true" t="shared" si="11" ref="M19:M29">IF(I19="","",MIN(L19,I19))</f>
        <v>0.0008038194444444444</v>
      </c>
      <c r="N19" s="103">
        <f aca="true" t="shared" si="12" ref="N19:N29">IF(M19="","",RANK(M19,$M$17:$M$29,1))</f>
        <v>4</v>
      </c>
      <c r="O19" s="48">
        <f aca="true" t="shared" si="13" ref="O19:O29">IF(F19="","",SUM(N19,F19))</f>
        <v>6</v>
      </c>
      <c r="P19" s="196">
        <v>3</v>
      </c>
      <c r="Q19" s="262">
        <f>IF(P19="","",VLOOKUP(P19,'Bodové hodnocení'!$A$1:$B$20,2,FALSE))</f>
        <v>9</v>
      </c>
      <c r="R19" s="95"/>
      <c r="S19" s="95"/>
    </row>
    <row r="20" spans="1:19" ht="15.75">
      <c r="A20" s="13" t="s">
        <v>4</v>
      </c>
      <c r="B20" s="131" t="s">
        <v>21</v>
      </c>
      <c r="C20" s="192">
        <v>0.00023425925925925925</v>
      </c>
      <c r="D20" s="39">
        <v>0.0001388888888888889</v>
      </c>
      <c r="E20" s="83">
        <f>IF(C20="","",SUM(C20,D20))</f>
        <v>0.00037314814814814817</v>
      </c>
      <c r="F20" s="279">
        <f t="shared" si="8"/>
        <v>1</v>
      </c>
      <c r="G20" s="192">
        <v>0.0008217592592592592</v>
      </c>
      <c r="H20" s="283"/>
      <c r="I20" s="83">
        <f t="shared" si="9"/>
        <v>0.0008217592592592592</v>
      </c>
      <c r="J20" s="39">
        <v>0.000897337962962963</v>
      </c>
      <c r="K20" s="270"/>
      <c r="L20" s="83">
        <f t="shared" si="10"/>
        <v>0.000897337962962963</v>
      </c>
      <c r="M20" s="288">
        <f t="shared" si="11"/>
        <v>0.0008217592592592592</v>
      </c>
      <c r="N20" s="14">
        <f t="shared" si="12"/>
        <v>5</v>
      </c>
      <c r="O20" s="15">
        <f t="shared" si="13"/>
        <v>6</v>
      </c>
      <c r="P20" s="60">
        <f aca="true" t="shared" si="14" ref="P20:P29">IF(O20="","",RANK(O20,$O$17:$O$29,1))</f>
        <v>2</v>
      </c>
      <c r="Q20" s="261">
        <f>IF(P20="","",VLOOKUP(P20,'Bodové hodnocení'!$A$1:$B$20,2,FALSE))</f>
        <v>10</v>
      </c>
      <c r="R20" s="95"/>
      <c r="S20" s="95"/>
    </row>
    <row r="21" spans="1:19" ht="15.75">
      <c r="A21" s="49" t="s">
        <v>5</v>
      </c>
      <c r="B21" s="26" t="s">
        <v>22</v>
      </c>
      <c r="C21" s="167">
        <v>0.0002777777777777778</v>
      </c>
      <c r="D21" s="46">
        <v>0.00038194444444444446</v>
      </c>
      <c r="E21" s="102">
        <f>IF(C21="","",SUM(C21,D21))</f>
        <v>0.0006597222222222222</v>
      </c>
      <c r="F21" s="280">
        <f t="shared" si="8"/>
        <v>11</v>
      </c>
      <c r="G21" s="167">
        <v>0.0008325231481481482</v>
      </c>
      <c r="H21" s="284"/>
      <c r="I21" s="84">
        <f t="shared" si="9"/>
        <v>0.0008325231481481482</v>
      </c>
      <c r="J21" s="50"/>
      <c r="K21" s="271"/>
      <c r="L21" s="84">
        <f t="shared" si="10"/>
      </c>
      <c r="M21" s="289">
        <f t="shared" si="11"/>
        <v>0.0008325231481481482</v>
      </c>
      <c r="N21" s="103">
        <f t="shared" si="12"/>
        <v>6</v>
      </c>
      <c r="O21" s="48">
        <f t="shared" si="13"/>
        <v>17</v>
      </c>
      <c r="P21" s="196">
        <f t="shared" si="14"/>
        <v>8</v>
      </c>
      <c r="Q21" s="262">
        <f>IF(P21="","",VLOOKUP(P21,'Bodové hodnocení'!$A$1:$B$20,2,FALSE))</f>
        <v>4</v>
      </c>
      <c r="R21" s="95"/>
      <c r="S21" s="95"/>
    </row>
    <row r="22" spans="1:19" ht="15.75">
      <c r="A22" s="13" t="s">
        <v>6</v>
      </c>
      <c r="B22" s="131" t="s">
        <v>23</v>
      </c>
      <c r="C22" s="192">
        <v>0.0002914351851851852</v>
      </c>
      <c r="D22" s="39">
        <v>0.00030092592592592595</v>
      </c>
      <c r="E22" s="83">
        <f aca="true" t="shared" si="15" ref="E22:E29">IF(C22="","",SUM(C22,D22))</f>
        <v>0.0005923611111111112</v>
      </c>
      <c r="F22" s="279">
        <f t="shared" si="8"/>
        <v>9</v>
      </c>
      <c r="G22" s="192">
        <v>0.000912962962962963</v>
      </c>
      <c r="H22" s="283"/>
      <c r="I22" s="83">
        <f t="shared" si="9"/>
        <v>0.000912962962962963</v>
      </c>
      <c r="J22" s="39"/>
      <c r="K22" s="270"/>
      <c r="L22" s="83">
        <f t="shared" si="10"/>
      </c>
      <c r="M22" s="288">
        <f t="shared" si="11"/>
        <v>0.000912962962962963</v>
      </c>
      <c r="N22" s="14">
        <f t="shared" si="12"/>
        <v>11</v>
      </c>
      <c r="O22" s="15">
        <f t="shared" si="13"/>
        <v>20</v>
      </c>
      <c r="P22" s="60">
        <v>10</v>
      </c>
      <c r="Q22" s="261">
        <f>IF(P22="","",VLOOKUP(P22,'Bodové hodnocení'!$A$1:$B$20,2,FALSE))</f>
        <v>2</v>
      </c>
      <c r="R22" s="95"/>
      <c r="S22" s="95"/>
    </row>
    <row r="23" spans="1:19" ht="15.75">
      <c r="A23" s="49" t="s">
        <v>7</v>
      </c>
      <c r="B23" s="26" t="s">
        <v>76</v>
      </c>
      <c r="C23" s="167">
        <v>0.00024814814814814816</v>
      </c>
      <c r="D23" s="46">
        <v>0.0002199074074074074</v>
      </c>
      <c r="E23" s="102">
        <f t="shared" si="15"/>
        <v>0.00046805555555555554</v>
      </c>
      <c r="F23" s="280">
        <f t="shared" si="8"/>
        <v>3</v>
      </c>
      <c r="G23" s="167">
        <v>0.0009085648148148148</v>
      </c>
      <c r="H23" s="284">
        <v>0.00023148148148148146</v>
      </c>
      <c r="I23" s="84">
        <f t="shared" si="9"/>
        <v>0.0011400462962962963</v>
      </c>
      <c r="J23" s="50"/>
      <c r="K23" s="271"/>
      <c r="L23" s="84">
        <f t="shared" si="10"/>
      </c>
      <c r="M23" s="289">
        <f t="shared" si="11"/>
        <v>0.0011400462962962963</v>
      </c>
      <c r="N23" s="103">
        <f t="shared" si="12"/>
        <v>12</v>
      </c>
      <c r="O23" s="48">
        <f t="shared" si="13"/>
        <v>15</v>
      </c>
      <c r="P23" s="196">
        <f t="shared" si="14"/>
        <v>6</v>
      </c>
      <c r="Q23" s="262">
        <f>IF(P23="","",VLOOKUP(P23,'Bodové hodnocení'!$A$1:$B$20,2,FALSE))</f>
        <v>6</v>
      </c>
      <c r="R23" s="95"/>
      <c r="S23" s="95"/>
    </row>
    <row r="24" spans="1:19" ht="15.75">
      <c r="A24" s="13" t="s">
        <v>8</v>
      </c>
      <c r="B24" s="131" t="s">
        <v>37</v>
      </c>
      <c r="C24" s="192">
        <v>0.00023599537037037035</v>
      </c>
      <c r="D24" s="39">
        <v>0.00035879629629629635</v>
      </c>
      <c r="E24" s="83">
        <f t="shared" si="15"/>
        <v>0.0005947916666666666</v>
      </c>
      <c r="F24" s="279">
        <f t="shared" si="8"/>
        <v>10</v>
      </c>
      <c r="G24" s="192">
        <v>0.0008967592592592591</v>
      </c>
      <c r="H24" s="283"/>
      <c r="I24" s="83">
        <f t="shared" si="9"/>
        <v>0.0008967592592592591</v>
      </c>
      <c r="J24" s="39"/>
      <c r="K24" s="270"/>
      <c r="L24" s="83">
        <f t="shared" si="10"/>
      </c>
      <c r="M24" s="288">
        <f t="shared" si="11"/>
        <v>0.0008967592592592591</v>
      </c>
      <c r="N24" s="14">
        <f t="shared" si="12"/>
        <v>10</v>
      </c>
      <c r="O24" s="15">
        <f t="shared" si="13"/>
        <v>20</v>
      </c>
      <c r="P24" s="60">
        <f t="shared" si="14"/>
        <v>9</v>
      </c>
      <c r="Q24" s="261">
        <f>IF(P24="","",VLOOKUP(P24,'Bodové hodnocení'!$A$1:$B$20,2,FALSE))</f>
        <v>3</v>
      </c>
      <c r="R24" s="95"/>
      <c r="S24" s="95"/>
    </row>
    <row r="25" spans="1:19" ht="15.75">
      <c r="A25" s="112" t="s">
        <v>38</v>
      </c>
      <c r="B25" s="52" t="s">
        <v>24</v>
      </c>
      <c r="C25" s="167">
        <v>0.00021215277777777777</v>
      </c>
      <c r="D25" s="46">
        <v>0.0003125</v>
      </c>
      <c r="E25" s="102">
        <f t="shared" si="15"/>
        <v>0.0005246527777777777</v>
      </c>
      <c r="F25" s="280">
        <f t="shared" si="8"/>
        <v>4</v>
      </c>
      <c r="G25" s="167">
        <v>0.00070625</v>
      </c>
      <c r="H25" s="284"/>
      <c r="I25" s="84">
        <f t="shared" si="9"/>
        <v>0.00070625</v>
      </c>
      <c r="J25" s="50">
        <v>0.0010979166666666665</v>
      </c>
      <c r="K25" s="271"/>
      <c r="L25" s="84">
        <f t="shared" si="10"/>
        <v>0.0010979166666666665</v>
      </c>
      <c r="M25" s="289">
        <f t="shared" si="11"/>
        <v>0.00070625</v>
      </c>
      <c r="N25" s="103">
        <f t="shared" si="12"/>
        <v>1</v>
      </c>
      <c r="O25" s="48">
        <f t="shared" si="13"/>
        <v>5</v>
      </c>
      <c r="P25" s="196">
        <f t="shared" si="14"/>
        <v>1</v>
      </c>
      <c r="Q25" s="262">
        <f>IF(P25="","",VLOOKUP(P25,'Bodové hodnocení'!$A$1:$B$20,2,FALSE))</f>
        <v>11</v>
      </c>
      <c r="R25" s="95"/>
      <c r="S25" s="95"/>
    </row>
    <row r="26" spans="1:19" ht="15.75">
      <c r="A26" s="129" t="s">
        <v>47</v>
      </c>
      <c r="B26" s="197" t="s">
        <v>20</v>
      </c>
      <c r="C26" s="192">
        <v>0.00023784722222222222</v>
      </c>
      <c r="D26" s="39">
        <v>0.0002893518518518519</v>
      </c>
      <c r="E26" s="83">
        <f t="shared" si="15"/>
        <v>0.0005271990740740741</v>
      </c>
      <c r="F26" s="279">
        <f t="shared" si="8"/>
        <v>5</v>
      </c>
      <c r="G26" s="192">
        <v>0.0007641203703703704</v>
      </c>
      <c r="H26" s="283"/>
      <c r="I26" s="83">
        <f t="shared" si="9"/>
        <v>0.0007641203703703704</v>
      </c>
      <c r="J26" s="39">
        <v>0.0010855324074074072</v>
      </c>
      <c r="K26" s="270"/>
      <c r="L26" s="83">
        <f t="shared" si="10"/>
        <v>0.0010855324074074072</v>
      </c>
      <c r="M26" s="288">
        <f t="shared" si="11"/>
        <v>0.0007641203703703704</v>
      </c>
      <c r="N26" s="14">
        <f t="shared" si="12"/>
        <v>2</v>
      </c>
      <c r="O26" s="15">
        <f t="shared" si="13"/>
        <v>7</v>
      </c>
      <c r="P26" s="60">
        <f t="shared" si="14"/>
        <v>4</v>
      </c>
      <c r="Q26" s="261">
        <f>IF(P26="","",VLOOKUP(P26,'Bodové hodnocení'!$A$1:$B$20,2,FALSE))</f>
        <v>8</v>
      </c>
      <c r="R26" s="95"/>
      <c r="S26" s="95"/>
    </row>
    <row r="27" spans="1:19" ht="15.75">
      <c r="A27" s="112" t="s">
        <v>51</v>
      </c>
      <c r="B27" s="52" t="s">
        <v>41</v>
      </c>
      <c r="C27" s="167"/>
      <c r="D27" s="46"/>
      <c r="E27" s="102" t="s">
        <v>79</v>
      </c>
      <c r="F27" s="280">
        <v>13</v>
      </c>
      <c r="G27" s="167">
        <v>0.0008430555555555556</v>
      </c>
      <c r="H27" s="284"/>
      <c r="I27" s="84">
        <f t="shared" si="9"/>
        <v>0.0008430555555555556</v>
      </c>
      <c r="J27" s="50"/>
      <c r="K27" s="271"/>
      <c r="L27" s="84">
        <f t="shared" si="10"/>
      </c>
      <c r="M27" s="289">
        <f t="shared" si="11"/>
        <v>0.0008430555555555556</v>
      </c>
      <c r="N27" s="103">
        <f t="shared" si="12"/>
        <v>7</v>
      </c>
      <c r="O27" s="48">
        <f t="shared" si="13"/>
        <v>20</v>
      </c>
      <c r="P27" s="196">
        <v>12</v>
      </c>
      <c r="Q27" s="262">
        <f>IF(P27="","",VLOOKUP(P27,'Bodové hodnocení'!$A$1:$B$20,2,FALSE))</f>
        <v>1</v>
      </c>
      <c r="R27" s="95"/>
      <c r="S27" s="95"/>
    </row>
    <row r="28" spans="1:19" ht="15.75">
      <c r="A28" s="13" t="s">
        <v>66</v>
      </c>
      <c r="B28" s="131" t="s">
        <v>46</v>
      </c>
      <c r="C28" s="192">
        <v>0.00023252314814814815</v>
      </c>
      <c r="D28" s="39">
        <v>0.0003125</v>
      </c>
      <c r="E28" s="83">
        <f t="shared" si="15"/>
        <v>0.0005450231481481482</v>
      </c>
      <c r="F28" s="279">
        <f t="shared" si="8"/>
        <v>6</v>
      </c>
      <c r="G28" s="192">
        <v>0.0008884259259259261</v>
      </c>
      <c r="H28" s="283"/>
      <c r="I28" s="83">
        <f t="shared" si="9"/>
        <v>0.0008884259259259261</v>
      </c>
      <c r="J28" s="39"/>
      <c r="K28" s="270"/>
      <c r="L28" s="83">
        <f t="shared" si="10"/>
      </c>
      <c r="M28" s="288">
        <f t="shared" si="11"/>
        <v>0.0008884259259259261</v>
      </c>
      <c r="N28" s="14">
        <f t="shared" si="12"/>
        <v>9</v>
      </c>
      <c r="O28" s="15">
        <f t="shared" si="13"/>
        <v>15</v>
      </c>
      <c r="P28" s="60">
        <v>7</v>
      </c>
      <c r="Q28" s="261">
        <f>IF(P28="","",VLOOKUP(P28,'Bodové hodnocení'!$A$1:$B$20,2,FALSE))</f>
        <v>5</v>
      </c>
      <c r="R28" s="95"/>
      <c r="S28" s="95"/>
    </row>
    <row r="29" spans="1:19" ht="16.5" thickBot="1">
      <c r="A29" s="51" t="s">
        <v>71</v>
      </c>
      <c r="B29" s="68" t="s">
        <v>52</v>
      </c>
      <c r="C29" s="273">
        <v>0.0002924768518518518</v>
      </c>
      <c r="D29" s="150">
        <v>0.0002777777777777778</v>
      </c>
      <c r="E29" s="164">
        <f t="shared" si="15"/>
        <v>0.0005702546296296295</v>
      </c>
      <c r="F29" s="281">
        <f t="shared" si="8"/>
        <v>8</v>
      </c>
      <c r="G29" s="273">
        <v>0.000917824074074074</v>
      </c>
      <c r="H29" s="285">
        <v>0.00023148148148148146</v>
      </c>
      <c r="I29" s="145">
        <f t="shared" si="9"/>
        <v>0.0011493055555555555</v>
      </c>
      <c r="J29" s="274"/>
      <c r="K29" s="274"/>
      <c r="L29" s="145">
        <f t="shared" si="10"/>
      </c>
      <c r="M29" s="290">
        <f t="shared" si="11"/>
        <v>0.0011493055555555555</v>
      </c>
      <c r="N29" s="148">
        <f t="shared" si="12"/>
        <v>13</v>
      </c>
      <c r="O29" s="104">
        <f t="shared" si="13"/>
        <v>21</v>
      </c>
      <c r="P29" s="226">
        <f t="shared" si="14"/>
        <v>13</v>
      </c>
      <c r="Q29" s="263">
        <f>IF(P29="","",VLOOKUP(P29,'Bodové hodnocení'!$A$1:$B$20,2,FALSE))</f>
        <v>1</v>
      </c>
      <c r="R29" s="95"/>
      <c r="S29" s="95"/>
    </row>
    <row r="30" spans="18:19" ht="15.75">
      <c r="R30" s="95"/>
      <c r="S30" s="95"/>
    </row>
  </sheetData>
  <sheetProtection/>
  <mergeCells count="13">
    <mergeCell ref="C3:F3"/>
    <mergeCell ref="G3:N3"/>
    <mergeCell ref="C15:F15"/>
    <mergeCell ref="G15:N15"/>
    <mergeCell ref="O3:O4"/>
    <mergeCell ref="O15:O16"/>
    <mergeCell ref="A1:Q1"/>
    <mergeCell ref="A3:B3"/>
    <mergeCell ref="A15:B15"/>
    <mergeCell ref="P3:P4"/>
    <mergeCell ref="Q3:Q4"/>
    <mergeCell ref="P15:P16"/>
    <mergeCell ref="Q15:Q16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69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="96" zoomScaleNormal="96" zoomScaleSheetLayoutView="80" zoomScalePageLayoutView="0" workbookViewId="0" topLeftCell="A1">
      <selection activeCell="A22" sqref="A22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7" width="10.7109375" style="28" customWidth="1"/>
    <col min="8" max="8" width="10.421875" style="28" customWidth="1"/>
    <col min="9" max="9" width="5.421875" style="28" hidden="1" customWidth="1"/>
    <col min="10" max="11" width="10.7109375" style="28" customWidth="1"/>
    <col min="12" max="12" width="2.7109375" style="28" hidden="1" customWidth="1"/>
    <col min="13" max="13" width="13.7109375" style="28" customWidth="1"/>
    <col min="14" max="14" width="10.7109375" style="28" customWidth="1"/>
    <col min="15" max="15" width="17.140625" style="28" customWidth="1"/>
    <col min="16" max="17" width="10.7109375" style="28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70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30" t="s">
        <v>19</v>
      </c>
      <c r="H3" s="430"/>
      <c r="I3" s="430"/>
      <c r="J3" s="431"/>
      <c r="K3" s="431"/>
      <c r="L3" s="431"/>
      <c r="M3" s="431"/>
      <c r="N3" s="432"/>
      <c r="O3" s="433" t="s">
        <v>15</v>
      </c>
      <c r="P3" s="435" t="s">
        <v>9</v>
      </c>
      <c r="Q3" s="433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35</v>
      </c>
      <c r="I4" s="18"/>
      <c r="J4" s="19" t="s">
        <v>14</v>
      </c>
      <c r="K4" s="19" t="s">
        <v>35</v>
      </c>
      <c r="L4" s="19"/>
      <c r="M4" s="76" t="s">
        <v>11</v>
      </c>
      <c r="N4" s="17" t="s">
        <v>12</v>
      </c>
      <c r="O4" s="434"/>
      <c r="P4" s="436"/>
      <c r="Q4" s="434"/>
    </row>
    <row r="5" spans="1:19" ht="15.75">
      <c r="A5" s="8" t="s">
        <v>1</v>
      </c>
      <c r="B5" s="65" t="s">
        <v>41</v>
      </c>
      <c r="C5" s="183">
        <v>31.649</v>
      </c>
      <c r="D5" s="71">
        <v>36.544</v>
      </c>
      <c r="E5" s="80">
        <f>IF(C5="","",MAX(C5,D5))</f>
        <v>36.544</v>
      </c>
      <c r="F5" s="36">
        <f>IF(C5="","",RANK(E5,$E$5:$E$9,1))</f>
        <v>3</v>
      </c>
      <c r="G5" s="168">
        <v>0.0009541666666666666</v>
      </c>
      <c r="H5" s="47"/>
      <c r="I5" s="82">
        <f>IF(G5="","",G5+H5)</f>
        <v>0.0009541666666666666</v>
      </c>
      <c r="J5" s="61"/>
      <c r="K5" s="156"/>
      <c r="L5" s="82">
        <f>IF(J5="","",J5+K5)</f>
      </c>
      <c r="M5" s="101">
        <f>IF(I5="","",MIN(L5,I5))</f>
        <v>0.0009541666666666666</v>
      </c>
      <c r="N5" s="152">
        <f>IF(M5="","",RANK(M5,$M$5:$M$9,1))</f>
        <v>1</v>
      </c>
      <c r="O5" s="37">
        <f>IF(F5="","",SUM(N5,F5))</f>
        <v>4</v>
      </c>
      <c r="P5" s="132">
        <f>IF(O5="","",RANK(O5,$O$5:$O$9,1))</f>
        <v>2</v>
      </c>
      <c r="Q5" s="260">
        <f>IF(P5="","",VLOOKUP(P5,'Bodové hodnocení'!$A$1:$B$20,2,FALSE))</f>
        <v>10</v>
      </c>
      <c r="R5" s="12"/>
      <c r="S5" s="12"/>
    </row>
    <row r="6" spans="1:19" ht="15.75">
      <c r="A6" s="13" t="s">
        <v>2</v>
      </c>
      <c r="B6" s="63" t="s">
        <v>21</v>
      </c>
      <c r="C6" s="73">
        <v>25.921</v>
      </c>
      <c r="D6" s="73">
        <v>27.242</v>
      </c>
      <c r="E6" s="81">
        <f>IF(C6="","",MAX(C6,D6))</f>
        <v>27.242</v>
      </c>
      <c r="F6" s="44">
        <f>IF(C6="","",RANK(E6,$E$5:$E$9,1))</f>
        <v>1</v>
      </c>
      <c r="G6" s="38">
        <v>0.0011810185185185185</v>
      </c>
      <c r="H6" s="41">
        <v>0.00011574074074074073</v>
      </c>
      <c r="I6" s="83">
        <f>IF(G6="","",G6+H6)</f>
        <v>0.0012967592592592592</v>
      </c>
      <c r="J6" s="39">
        <v>0.0012605324074074075</v>
      </c>
      <c r="K6" s="41"/>
      <c r="L6" s="83">
        <f>IF(J6="","",J6+K6)</f>
        <v>0.0012605324074074075</v>
      </c>
      <c r="M6" s="83">
        <f>IF(I6="","",MIN(L6,I6))</f>
        <v>0.0012605324074074075</v>
      </c>
      <c r="N6" s="14">
        <f>IF(M6="","",RANK(M6,$M$5:$M$9,1))</f>
        <v>2</v>
      </c>
      <c r="O6" s="15">
        <f>IF(F6="","",SUM(N6,F6))</f>
        <v>3</v>
      </c>
      <c r="P6" s="60">
        <f>IF(O6="","",RANK(O6,$O$5:$O$9,1))</f>
        <v>1</v>
      </c>
      <c r="Q6" s="261">
        <f>IF(P6="","",VLOOKUP(P6,'Bodové hodnocení'!$A$1:$B$20,2,FALSE))</f>
        <v>11</v>
      </c>
      <c r="R6" s="12"/>
      <c r="S6" s="12"/>
    </row>
    <row r="7" spans="1:19" ht="15.75">
      <c r="A7" s="7" t="s">
        <v>3</v>
      </c>
      <c r="B7" s="66" t="s">
        <v>23</v>
      </c>
      <c r="C7" s="71">
        <v>67.077</v>
      </c>
      <c r="D7" s="71">
        <v>73.04</v>
      </c>
      <c r="E7" s="80">
        <f>IF(C7="","",MAX(C7,D7))</f>
        <v>73.04</v>
      </c>
      <c r="F7" s="36">
        <f>IF(C7="","",RANK(E7,$E$5:$E$9,1))</f>
        <v>5</v>
      </c>
      <c r="G7" s="43">
        <v>0.0014064814814814814</v>
      </c>
      <c r="H7" s="47"/>
      <c r="I7" s="84">
        <f>IF(G7="","",G7+H7)</f>
        <v>0.0014064814814814814</v>
      </c>
      <c r="J7" s="46"/>
      <c r="K7" s="47"/>
      <c r="L7" s="84">
        <f>IF(J7="","",J7+K7)</f>
      </c>
      <c r="M7" s="102">
        <f>IF(I7="","",MIN(L7,I7))</f>
        <v>0.0014064814814814814</v>
      </c>
      <c r="N7" s="103">
        <f>IF(M7="","",RANK(M7,$M$5:$M$9,1))</f>
        <v>5</v>
      </c>
      <c r="O7" s="48">
        <f>IF(F7="","",SUM(N7,F7))</f>
        <v>10</v>
      </c>
      <c r="P7" s="133">
        <f>IF(O7="","",RANK(O7,$O$5:$O$9,1))</f>
        <v>5</v>
      </c>
      <c r="Q7" s="262">
        <f>IF(P7="","",VLOOKUP(P7,'Bodové hodnocení'!$A$1:$B$20,2,FALSE))</f>
        <v>7</v>
      </c>
      <c r="R7" s="12"/>
      <c r="S7" s="12"/>
    </row>
    <row r="8" spans="1:19" ht="15.75">
      <c r="A8" s="13" t="s">
        <v>4</v>
      </c>
      <c r="B8" s="63" t="s">
        <v>22</v>
      </c>
      <c r="C8" s="73">
        <v>29.545</v>
      </c>
      <c r="D8" s="73">
        <v>31.651</v>
      </c>
      <c r="E8" s="81">
        <f>IF(C8="","",MAX(C8,D8))</f>
        <v>31.651</v>
      </c>
      <c r="F8" s="44">
        <f>IF(C8="","",RANK(E8,$E$5:$E$9,1))</f>
        <v>2</v>
      </c>
      <c r="G8" s="38">
        <v>0.002129050925925926</v>
      </c>
      <c r="H8" s="41"/>
      <c r="I8" s="83">
        <f>IF(G8="","",G8+H8)</f>
        <v>0.002129050925925926</v>
      </c>
      <c r="J8" s="39">
        <v>0.0012185185185185185</v>
      </c>
      <c r="K8" s="41">
        <v>0.00011574074074074073</v>
      </c>
      <c r="L8" s="83">
        <f>IF(J8="","",J8+K8)</f>
        <v>0.0013342592592592592</v>
      </c>
      <c r="M8" s="83">
        <f>IF(I8="","",MIN(L8,I8))</f>
        <v>0.0013342592592592592</v>
      </c>
      <c r="N8" s="14">
        <f>IF(M8="","",RANK(M8,$M$5:$M$9,1))</f>
        <v>4</v>
      </c>
      <c r="O8" s="15">
        <f>IF(F8="","",SUM(N8,F8))</f>
        <v>6</v>
      </c>
      <c r="P8" s="60">
        <f>IF(O8="","",RANK(O8,$O$5:$O$9,1))</f>
        <v>3</v>
      </c>
      <c r="Q8" s="261">
        <f>IF(P8="","",VLOOKUP(P8,'Bodové hodnocení'!$A$1:$B$20,2,FALSE))</f>
        <v>9</v>
      </c>
      <c r="R8" s="12"/>
      <c r="S8" s="12"/>
    </row>
    <row r="9" spans="1:17" ht="16.5" thickBot="1">
      <c r="A9" s="162" t="s">
        <v>5</v>
      </c>
      <c r="B9" s="67" t="s">
        <v>42</v>
      </c>
      <c r="C9" s="147">
        <v>45.086</v>
      </c>
      <c r="D9" s="147">
        <v>45.729</v>
      </c>
      <c r="E9" s="151">
        <f>IF(C9="","",MAX(C9,D9))</f>
        <v>45.729</v>
      </c>
      <c r="F9" s="148">
        <f>IF(C9="","",RANK(E9,$E$5:$E$9,1))</f>
        <v>4</v>
      </c>
      <c r="G9" s="149">
        <v>0.001088310185185185</v>
      </c>
      <c r="H9" s="163">
        <v>0.00023148148148148146</v>
      </c>
      <c r="I9" s="145">
        <f>IF(G9="","",G9+H9)</f>
        <v>0.0013197916666666664</v>
      </c>
      <c r="J9" s="150"/>
      <c r="K9" s="163"/>
      <c r="L9" s="145">
        <f>IF(J9="","",J9+K9)</f>
      </c>
      <c r="M9" s="164">
        <f>IF(I9="","",MIN(L9,I9))</f>
        <v>0.0013197916666666664</v>
      </c>
      <c r="N9" s="148">
        <f>IF(M9="","",RANK(M9,$M$5:$M$9,1))</f>
        <v>3</v>
      </c>
      <c r="O9" s="104">
        <f>IF(F9="","",SUM(N9,F9))</f>
        <v>7</v>
      </c>
      <c r="P9" s="134">
        <f>IF(O9="","",RANK(O9,$O$5:$O$9,1))</f>
        <v>4</v>
      </c>
      <c r="Q9" s="263">
        <f>IF(P9="","",VLOOKUP(P9,'Bodové hodnocení'!$A$1:$B$20,2,FALSE))</f>
        <v>8</v>
      </c>
    </row>
    <row r="10" spans="1:19" ht="16.5" thickBot="1">
      <c r="A10" s="257"/>
      <c r="B10" s="257"/>
      <c r="C10" s="258"/>
      <c r="D10" s="258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9"/>
      <c r="Q10" s="264"/>
      <c r="R10" s="12"/>
      <c r="S10" s="157"/>
    </row>
    <row r="11" spans="1:19" ht="15.75">
      <c r="A11" s="427" t="s">
        <v>17</v>
      </c>
      <c r="B11" s="428"/>
      <c r="C11" s="427" t="s">
        <v>39</v>
      </c>
      <c r="D11" s="429"/>
      <c r="E11" s="429"/>
      <c r="F11" s="428"/>
      <c r="G11" s="430" t="s">
        <v>19</v>
      </c>
      <c r="H11" s="430"/>
      <c r="I11" s="430"/>
      <c r="J11" s="431"/>
      <c r="K11" s="431"/>
      <c r="L11" s="431"/>
      <c r="M11" s="431"/>
      <c r="N11" s="432"/>
      <c r="O11" s="433" t="s">
        <v>15</v>
      </c>
      <c r="P11" s="435" t="s">
        <v>9</v>
      </c>
      <c r="Q11" s="437" t="s">
        <v>36</v>
      </c>
      <c r="R11" s="12"/>
      <c r="S11" s="53">
        <f>IF(R11="","",VLOOKUP(R11,'Bodové hodnocení'!$A$1:$B$20,2,FALSE))</f>
      </c>
    </row>
    <row r="12" spans="1:19" ht="16.5" thickBot="1">
      <c r="A12" s="55" t="s">
        <v>10</v>
      </c>
      <c r="B12" s="64" t="s">
        <v>0</v>
      </c>
      <c r="C12" s="16" t="s">
        <v>48</v>
      </c>
      <c r="D12" s="72" t="s">
        <v>49</v>
      </c>
      <c r="E12" s="161" t="s">
        <v>11</v>
      </c>
      <c r="F12" s="17" t="s">
        <v>12</v>
      </c>
      <c r="G12" s="57" t="s">
        <v>13</v>
      </c>
      <c r="H12" s="58" t="s">
        <v>35</v>
      </c>
      <c r="I12" s="57"/>
      <c r="J12" s="54" t="s">
        <v>14</v>
      </c>
      <c r="K12" s="58" t="s">
        <v>35</v>
      </c>
      <c r="L12" s="58"/>
      <c r="M12" s="77" t="s">
        <v>11</v>
      </c>
      <c r="N12" s="56" t="s">
        <v>12</v>
      </c>
      <c r="O12" s="434"/>
      <c r="P12" s="436"/>
      <c r="Q12" s="438"/>
      <c r="R12" s="12"/>
      <c r="S12" s="53">
        <f>IF(R12="","",VLOOKUP(R12,'Bodové hodnocení'!$A$1:$B$20,2,FALSE))</f>
      </c>
    </row>
    <row r="13" spans="1:19" ht="15.75">
      <c r="A13" s="59" t="s">
        <v>1</v>
      </c>
      <c r="B13" s="65" t="s">
        <v>57</v>
      </c>
      <c r="C13" s="105">
        <v>18.912</v>
      </c>
      <c r="D13" s="106">
        <v>20.096</v>
      </c>
      <c r="E13" s="80">
        <f>IF(C13="","",MAX(C13,D13))</f>
        <v>20.096</v>
      </c>
      <c r="F13" s="27">
        <f aca="true" t="shared" si="0" ref="F13:F21">IF(C13="","",RANK(E13,$E$13:$E$21,1))</f>
        <v>2</v>
      </c>
      <c r="G13" s="168">
        <v>0.0007847222222222221</v>
      </c>
      <c r="H13" s="156"/>
      <c r="I13" s="82">
        <f>IF(G13="","",G13+H13)</f>
        <v>0.0007847222222222221</v>
      </c>
      <c r="J13" s="61"/>
      <c r="K13" s="156"/>
      <c r="L13" s="82">
        <f>IF(J13="","",J13+K13)</f>
      </c>
      <c r="M13" s="78">
        <f>IF(I13="","",MIN(L13,I13))</f>
        <v>0.0007847222222222221</v>
      </c>
      <c r="N13" s="152">
        <f aca="true" t="shared" si="1" ref="N13:N21">IF(M13="","",RANK(M13,$M$13:$M$21,1))</f>
        <v>1</v>
      </c>
      <c r="O13" s="37">
        <f>IF(F13="","",SUM(N13,F13))</f>
        <v>3</v>
      </c>
      <c r="P13" s="132">
        <f aca="true" t="shared" si="2" ref="P13:P18">IF(O13="","",RANK(O13,$O$13:$O$21,1))</f>
        <v>1</v>
      </c>
      <c r="Q13" s="260">
        <f>IF(P13="","",VLOOKUP(P13,'Bodové hodnocení'!$A$1:$B$20,2,FALSE))</f>
        <v>11</v>
      </c>
      <c r="R13" s="12"/>
      <c r="S13" s="157"/>
    </row>
    <row r="14" spans="1:19" ht="15.75">
      <c r="A14" s="13" t="s">
        <v>2</v>
      </c>
      <c r="B14" s="63" t="s">
        <v>46</v>
      </c>
      <c r="C14" s="75">
        <v>50.897</v>
      </c>
      <c r="D14" s="107">
        <v>52.406</v>
      </c>
      <c r="E14" s="81">
        <f>IF(C14="","",MAX(C14,D14))</f>
        <v>52.406</v>
      </c>
      <c r="F14" s="14">
        <f t="shared" si="0"/>
        <v>8</v>
      </c>
      <c r="G14" s="38">
        <v>0.0009472222222222221</v>
      </c>
      <c r="H14" s="41"/>
      <c r="I14" s="83">
        <f aca="true" t="shared" si="3" ref="I14:I21">IF(G14="","",G14+H14)</f>
        <v>0.0009472222222222221</v>
      </c>
      <c r="J14" s="39">
        <v>0.001136111111111111</v>
      </c>
      <c r="K14" s="41">
        <v>0.00011574074074074073</v>
      </c>
      <c r="L14" s="83">
        <f aca="true" t="shared" si="4" ref="L14:L21">IF(J14="","",J14+K14)</f>
        <v>0.0012518518518518516</v>
      </c>
      <c r="M14" s="83">
        <f aca="true" t="shared" si="5" ref="M14:M21">IF(I14="","",MIN(L14,I14))</f>
        <v>0.0009472222222222221</v>
      </c>
      <c r="N14" s="14">
        <f t="shared" si="1"/>
        <v>7</v>
      </c>
      <c r="O14" s="15">
        <f>IF(F14="","",SUM(N14,F14))</f>
        <v>15</v>
      </c>
      <c r="P14" s="60">
        <f t="shared" si="2"/>
        <v>9</v>
      </c>
      <c r="Q14" s="261">
        <f>IF(P14="","",VLOOKUP(P14,'Bodové hodnocení'!$A$1:$B$20,2,FALSE))</f>
        <v>3</v>
      </c>
      <c r="R14" s="12"/>
      <c r="S14" s="12"/>
    </row>
    <row r="15" spans="1:19" ht="15.75">
      <c r="A15" s="49" t="s">
        <v>3</v>
      </c>
      <c r="B15" s="66" t="s">
        <v>24</v>
      </c>
      <c r="C15" s="109">
        <v>28.574</v>
      </c>
      <c r="D15" s="110">
        <v>29.638</v>
      </c>
      <c r="E15" s="80">
        <f aca="true" t="shared" si="6" ref="E15:E21">IF(C15="","",MAX(C15,D15))</f>
        <v>29.638</v>
      </c>
      <c r="F15" s="24">
        <f t="shared" si="0"/>
        <v>3</v>
      </c>
      <c r="G15" s="45">
        <v>0.0009052083333333334</v>
      </c>
      <c r="H15" s="47">
        <v>0.00011574074074074073</v>
      </c>
      <c r="I15" s="84">
        <f t="shared" si="3"/>
        <v>0.001020949074074074</v>
      </c>
      <c r="J15" s="46">
        <v>0.0007895833333333334</v>
      </c>
      <c r="K15" s="47"/>
      <c r="L15" s="84">
        <f t="shared" si="4"/>
        <v>0.0007895833333333334</v>
      </c>
      <c r="M15" s="102">
        <f t="shared" si="5"/>
        <v>0.0007895833333333334</v>
      </c>
      <c r="N15" s="103">
        <f t="shared" si="1"/>
        <v>2</v>
      </c>
      <c r="O15" s="48">
        <f aca="true" t="shared" si="7" ref="O15:O21">IF(F15="","",SUM(N15,F15))</f>
        <v>5</v>
      </c>
      <c r="P15" s="133">
        <f t="shared" si="2"/>
        <v>3</v>
      </c>
      <c r="Q15" s="262">
        <f>IF(P15="","",VLOOKUP(P15,'Bodové hodnocení'!$A$1:$B$20,2,FALSE))</f>
        <v>9</v>
      </c>
      <c r="R15" s="12"/>
      <c r="S15" s="12"/>
    </row>
    <row r="16" spans="1:17" ht="15.75">
      <c r="A16" s="13" t="s">
        <v>4</v>
      </c>
      <c r="B16" s="63" t="s">
        <v>20</v>
      </c>
      <c r="C16" s="75">
        <v>117.219</v>
      </c>
      <c r="D16" s="107">
        <v>22.353</v>
      </c>
      <c r="E16" s="81">
        <f t="shared" si="6"/>
        <v>117.219</v>
      </c>
      <c r="F16" s="14">
        <f t="shared" si="0"/>
        <v>9</v>
      </c>
      <c r="G16" s="38">
        <v>0.0008622685185185186</v>
      </c>
      <c r="H16" s="41"/>
      <c r="I16" s="83">
        <f t="shared" si="3"/>
        <v>0.0008622685185185186</v>
      </c>
      <c r="J16" s="39"/>
      <c r="K16" s="41"/>
      <c r="L16" s="83">
        <f t="shared" si="4"/>
      </c>
      <c r="M16" s="83">
        <f t="shared" si="5"/>
        <v>0.0008622685185185186</v>
      </c>
      <c r="N16" s="14">
        <f t="shared" si="1"/>
        <v>5</v>
      </c>
      <c r="O16" s="15">
        <f t="shared" si="7"/>
        <v>14</v>
      </c>
      <c r="P16" s="60">
        <f t="shared" si="2"/>
        <v>8</v>
      </c>
      <c r="Q16" s="261">
        <f>IF(P16="","",VLOOKUP(P16,'Bodové hodnocení'!$A$1:$B$20,2,FALSE))</f>
        <v>4</v>
      </c>
    </row>
    <row r="17" spans="1:17" ht="15.75">
      <c r="A17" s="49" t="s">
        <v>5</v>
      </c>
      <c r="B17" s="66" t="s">
        <v>42</v>
      </c>
      <c r="C17" s="109">
        <v>30.053</v>
      </c>
      <c r="D17" s="110">
        <v>30.221</v>
      </c>
      <c r="E17" s="80">
        <f t="shared" si="6"/>
        <v>30.221</v>
      </c>
      <c r="F17" s="24">
        <f t="shared" si="0"/>
        <v>4</v>
      </c>
      <c r="G17" s="45">
        <v>0.0009792824074074072</v>
      </c>
      <c r="H17" s="47"/>
      <c r="I17" s="84">
        <f t="shared" si="3"/>
        <v>0.0009792824074074072</v>
      </c>
      <c r="J17" s="46"/>
      <c r="K17" s="47"/>
      <c r="L17" s="84">
        <f t="shared" si="4"/>
      </c>
      <c r="M17" s="102">
        <f t="shared" si="5"/>
        <v>0.0009792824074074072</v>
      </c>
      <c r="N17" s="103">
        <f t="shared" si="1"/>
        <v>9</v>
      </c>
      <c r="O17" s="48">
        <f t="shared" si="7"/>
        <v>13</v>
      </c>
      <c r="P17" s="133">
        <f t="shared" si="2"/>
        <v>6</v>
      </c>
      <c r="Q17" s="262">
        <f>IF(P17="","",VLOOKUP(P17,'Bodové hodnocení'!$A$1:$B$20,2,FALSE))</f>
        <v>6</v>
      </c>
    </row>
    <row r="18" spans="1:17" ht="15.75">
      <c r="A18" s="13" t="s">
        <v>6</v>
      </c>
      <c r="B18" s="63" t="s">
        <v>40</v>
      </c>
      <c r="C18" s="75">
        <v>16.995</v>
      </c>
      <c r="D18" s="107">
        <v>17.869</v>
      </c>
      <c r="E18" s="81">
        <f t="shared" si="6"/>
        <v>17.869</v>
      </c>
      <c r="F18" s="14">
        <f t="shared" si="0"/>
        <v>1</v>
      </c>
      <c r="G18" s="38">
        <v>0.000803125</v>
      </c>
      <c r="H18" s="41"/>
      <c r="I18" s="83">
        <f t="shared" si="3"/>
        <v>0.000803125</v>
      </c>
      <c r="J18" s="39">
        <v>0.00106875</v>
      </c>
      <c r="K18" s="41">
        <v>0.00023148148148148146</v>
      </c>
      <c r="L18" s="83">
        <f t="shared" si="4"/>
        <v>0.0013002314814814814</v>
      </c>
      <c r="M18" s="83">
        <f t="shared" si="5"/>
        <v>0.000803125</v>
      </c>
      <c r="N18" s="14">
        <f t="shared" si="1"/>
        <v>3</v>
      </c>
      <c r="O18" s="15">
        <f t="shared" si="7"/>
        <v>4</v>
      </c>
      <c r="P18" s="60">
        <f t="shared" si="2"/>
        <v>2</v>
      </c>
      <c r="Q18" s="261">
        <f>IF(P18="","",VLOOKUP(P18,'Bodové hodnocení'!$A$1:$B$20,2,FALSE))</f>
        <v>10</v>
      </c>
    </row>
    <row r="19" spans="1:17" ht="15.75">
      <c r="A19" s="49" t="s">
        <v>7</v>
      </c>
      <c r="B19" s="66" t="s">
        <v>23</v>
      </c>
      <c r="C19" s="74">
        <v>29.884</v>
      </c>
      <c r="D19" s="154">
        <v>30.587</v>
      </c>
      <c r="E19" s="80">
        <f t="shared" si="6"/>
        <v>30.587</v>
      </c>
      <c r="F19" s="24">
        <f t="shared" si="0"/>
        <v>5</v>
      </c>
      <c r="G19" s="45">
        <v>0.0009548611111111111</v>
      </c>
      <c r="H19" s="47"/>
      <c r="I19" s="84">
        <f t="shared" si="3"/>
        <v>0.0009548611111111111</v>
      </c>
      <c r="J19" s="46"/>
      <c r="K19" s="47"/>
      <c r="L19" s="84">
        <f t="shared" si="4"/>
      </c>
      <c r="M19" s="102">
        <f t="shared" si="5"/>
        <v>0.0009548611111111111</v>
      </c>
      <c r="N19" s="103">
        <f t="shared" si="1"/>
        <v>8</v>
      </c>
      <c r="O19" s="48">
        <f t="shared" si="7"/>
        <v>13</v>
      </c>
      <c r="P19" s="133">
        <v>7</v>
      </c>
      <c r="Q19" s="262">
        <f>IF(P19="","",VLOOKUP(P19,'Bodové hodnocení'!$A$1:$B$20,2,FALSE))</f>
        <v>5</v>
      </c>
    </row>
    <row r="20" spans="1:17" ht="15.75">
      <c r="A20" s="13" t="s">
        <v>8</v>
      </c>
      <c r="B20" s="63" t="s">
        <v>22</v>
      </c>
      <c r="C20" s="75">
        <v>39.87</v>
      </c>
      <c r="D20" s="107">
        <v>40.679</v>
      </c>
      <c r="E20" s="81">
        <f t="shared" si="6"/>
        <v>40.679</v>
      </c>
      <c r="F20" s="14">
        <f t="shared" si="0"/>
        <v>6</v>
      </c>
      <c r="G20" s="38">
        <v>0.0008664351851851853</v>
      </c>
      <c r="H20" s="41"/>
      <c r="I20" s="83">
        <f t="shared" si="3"/>
        <v>0.0008664351851851853</v>
      </c>
      <c r="J20" s="39"/>
      <c r="K20" s="41"/>
      <c r="L20" s="83">
        <f t="shared" si="4"/>
      </c>
      <c r="M20" s="83">
        <f t="shared" si="5"/>
        <v>0.0008664351851851853</v>
      </c>
      <c r="N20" s="14">
        <f t="shared" si="1"/>
        <v>6</v>
      </c>
      <c r="O20" s="15">
        <f t="shared" si="7"/>
        <v>12</v>
      </c>
      <c r="P20" s="60">
        <f>IF(O20="","",RANK(O20,$O$13:$O$21,1))</f>
        <v>5</v>
      </c>
      <c r="Q20" s="261">
        <f>IF(P20="","",VLOOKUP(P20,'Bodové hodnocení'!$A$1:$B$20,2,FALSE))</f>
        <v>7</v>
      </c>
    </row>
    <row r="21" spans="1:17" ht="16.5" thickBot="1">
      <c r="A21" s="51" t="s">
        <v>38</v>
      </c>
      <c r="B21" s="67" t="s">
        <v>21</v>
      </c>
      <c r="C21" s="146">
        <v>26.265</v>
      </c>
      <c r="D21" s="147">
        <v>42.677</v>
      </c>
      <c r="E21" s="151">
        <f t="shared" si="6"/>
        <v>42.677</v>
      </c>
      <c r="F21" s="25">
        <f t="shared" si="0"/>
        <v>7</v>
      </c>
      <c r="G21" s="149">
        <v>0.0008417824074074074</v>
      </c>
      <c r="H21" s="163"/>
      <c r="I21" s="145">
        <f t="shared" si="3"/>
        <v>0.0008417824074074074</v>
      </c>
      <c r="J21" s="150">
        <v>0.0009997685185185185</v>
      </c>
      <c r="K21" s="163">
        <v>0.00011574074074074073</v>
      </c>
      <c r="L21" s="145">
        <f t="shared" si="4"/>
        <v>0.0011155092592592592</v>
      </c>
      <c r="M21" s="164">
        <f t="shared" si="5"/>
        <v>0.0008417824074074074</v>
      </c>
      <c r="N21" s="148">
        <f t="shared" si="1"/>
        <v>4</v>
      </c>
      <c r="O21" s="104">
        <f t="shared" si="7"/>
        <v>11</v>
      </c>
      <c r="P21" s="134">
        <f>IF(O21="","",RANK(O21,$O$13:$O$21,1))</f>
        <v>4</v>
      </c>
      <c r="Q21" s="263">
        <f>IF(P21="","",VLOOKUP(P21,'Bodové hodnocení'!$A$1:$B$20,2,FALSE))</f>
        <v>8</v>
      </c>
    </row>
    <row r="22" spans="1:17" ht="1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</sheetData>
  <sheetProtection/>
  <mergeCells count="13">
    <mergeCell ref="Q3:Q4"/>
    <mergeCell ref="P3:P4"/>
    <mergeCell ref="O3:O4"/>
    <mergeCell ref="A11:B11"/>
    <mergeCell ref="C11:F11"/>
    <mergeCell ref="G11:N11"/>
    <mergeCell ref="A1:Q1"/>
    <mergeCell ref="A3:B3"/>
    <mergeCell ref="C3:F3"/>
    <mergeCell ref="G3:N3"/>
    <mergeCell ref="O11:O12"/>
    <mergeCell ref="P11:P12"/>
    <mergeCell ref="Q11:Q12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="90" zoomScaleNormal="90" zoomScalePageLayoutView="0" workbookViewId="0" topLeftCell="A1">
      <selection activeCell="A26" sqref="A26"/>
    </sheetView>
  </sheetViews>
  <sheetFormatPr defaultColWidth="9.140625" defaultRowHeight="15"/>
  <cols>
    <col min="1" max="1" width="9.140625" style="6" customWidth="1"/>
    <col min="2" max="2" width="20.8515625" style="6" customWidth="1"/>
    <col min="3" max="3" width="12.7109375" style="5" customWidth="1"/>
    <col min="4" max="12" width="12.7109375" style="6" customWidth="1"/>
    <col min="13" max="13" width="15.00390625" style="99" customWidth="1"/>
    <col min="14" max="14" width="14.7109375" style="99" customWidth="1"/>
    <col min="15" max="15" width="9.7109375" style="170" customWidth="1"/>
    <col min="16" max="19" width="9.140625" style="95" customWidth="1"/>
    <col min="20" max="16384" width="9.140625" style="5" customWidth="1"/>
  </cols>
  <sheetData>
    <row r="1" spans="1:15" ht="26.25" customHeight="1" thickBot="1">
      <c r="A1" s="461" t="s">
        <v>69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3"/>
      <c r="M1" s="98"/>
      <c r="N1" s="98"/>
      <c r="O1" s="169"/>
    </row>
    <row r="2" spans="1:13" ht="28.5" thickBot="1">
      <c r="A2" s="464" t="s">
        <v>25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94"/>
    </row>
    <row r="3" spans="1:19" s="92" customFormat="1" ht="16.5" customHeight="1" thickBot="1">
      <c r="A3" s="85" t="s">
        <v>26</v>
      </c>
      <c r="B3" s="86" t="s">
        <v>0</v>
      </c>
      <c r="C3" s="85" t="s">
        <v>13</v>
      </c>
      <c r="D3" s="87" t="s">
        <v>27</v>
      </c>
      <c r="E3" s="87" t="s">
        <v>28</v>
      </c>
      <c r="F3" s="87" t="s">
        <v>29</v>
      </c>
      <c r="G3" s="86" t="s">
        <v>30</v>
      </c>
      <c r="H3" s="86" t="s">
        <v>43</v>
      </c>
      <c r="I3" s="86" t="s">
        <v>44</v>
      </c>
      <c r="J3" s="88" t="s">
        <v>34</v>
      </c>
      <c r="K3" s="89" t="s">
        <v>31</v>
      </c>
      <c r="L3" s="90" t="s">
        <v>36</v>
      </c>
      <c r="M3" s="91" t="s">
        <v>33</v>
      </c>
      <c r="N3" s="10" t="s">
        <v>45</v>
      </c>
      <c r="O3" s="97"/>
      <c r="P3" s="97"/>
      <c r="Q3" s="97"/>
      <c r="R3" s="97"/>
      <c r="S3" s="97"/>
    </row>
    <row r="4" spans="1:19" s="92" customFormat="1" ht="15.75" customHeight="1">
      <c r="A4" s="227" t="s">
        <v>7</v>
      </c>
      <c r="B4" s="228" t="s">
        <v>21</v>
      </c>
      <c r="C4" s="229">
        <v>0.000808449074074074</v>
      </c>
      <c r="D4" s="230">
        <v>0.0008314814814814815</v>
      </c>
      <c r="E4" s="230">
        <v>0.0009202546296296295</v>
      </c>
      <c r="F4" s="230">
        <v>0.0009363425925925927</v>
      </c>
      <c r="G4" s="230">
        <v>0.0009542824074074073</v>
      </c>
      <c r="H4" s="230">
        <v>0.001101736111111111</v>
      </c>
      <c r="I4" s="231">
        <v>0.0010273148148148149</v>
      </c>
      <c r="J4" s="171">
        <f>IF(I4="","",N4-M4)</f>
        <v>0.005478125</v>
      </c>
      <c r="K4" s="172">
        <f aca="true" t="shared" si="0" ref="K4:K9">IF(J4="","",RANK(J4,$J$4:$J$11,1))</f>
        <v>1</v>
      </c>
      <c r="L4" s="173">
        <f>IF(K4="","",VLOOKUP(K4,'Bodové hodnocení'!$A$1:$B$20,2,FALSE))</f>
        <v>11</v>
      </c>
      <c r="M4" s="93">
        <f aca="true" t="shared" si="1" ref="M4:M9">MAX(C4:I4)</f>
        <v>0.001101736111111111</v>
      </c>
      <c r="N4" s="93">
        <f aca="true" t="shared" si="2" ref="N4:N9">SUM(C4:I4)</f>
        <v>0.006579861111111112</v>
      </c>
      <c r="O4" s="97"/>
      <c r="P4" s="97"/>
      <c r="Q4" s="97"/>
      <c r="R4" s="97"/>
      <c r="S4" s="97"/>
    </row>
    <row r="5" spans="1:19" s="92" customFormat="1" ht="15.75" customHeight="1">
      <c r="A5" s="232" t="s">
        <v>2</v>
      </c>
      <c r="B5" s="233" t="s">
        <v>77</v>
      </c>
      <c r="C5" s="234">
        <v>0.0007653935185185185</v>
      </c>
      <c r="D5" s="235">
        <v>0.0008071759259259259</v>
      </c>
      <c r="E5" s="235">
        <v>0.0008438657407407408</v>
      </c>
      <c r="F5" s="235">
        <v>0.000886574074074074</v>
      </c>
      <c r="G5" s="235">
        <v>0.0009324074074074074</v>
      </c>
      <c r="H5" s="235">
        <v>0.0012905092592592593</v>
      </c>
      <c r="I5" s="236">
        <v>0.0013160879629629631</v>
      </c>
      <c r="J5" s="174">
        <f aca="true" t="shared" si="3" ref="J5:J11">IF(I5="","",N5-M5)</f>
        <v>0.005525925925925926</v>
      </c>
      <c r="K5" s="175">
        <f t="shared" si="0"/>
        <v>2</v>
      </c>
      <c r="L5" s="176">
        <f>IF(K5="","",VLOOKUP(K5,'Bodové hodnocení'!$A$1:$B$20,2,FALSE))</f>
        <v>10</v>
      </c>
      <c r="M5" s="93">
        <f t="shared" si="1"/>
        <v>0.0013160879629629631</v>
      </c>
      <c r="N5" s="93">
        <f t="shared" si="2"/>
        <v>0.00684201388888889</v>
      </c>
      <c r="O5" s="97"/>
      <c r="P5" s="97"/>
      <c r="Q5" s="97"/>
      <c r="R5" s="97"/>
      <c r="S5" s="97"/>
    </row>
    <row r="6" spans="1:19" s="92" customFormat="1" ht="15.75" customHeight="1">
      <c r="A6" s="227" t="s">
        <v>6</v>
      </c>
      <c r="B6" s="237" t="s">
        <v>41</v>
      </c>
      <c r="C6" s="238">
        <v>0.0007656249999999999</v>
      </c>
      <c r="D6" s="239">
        <v>0.0007880787037037037</v>
      </c>
      <c r="E6" s="239">
        <v>0.0008533564814814814</v>
      </c>
      <c r="F6" s="239">
        <v>0.0009395833333333334</v>
      </c>
      <c r="G6" s="239">
        <v>0.0009451388888888889</v>
      </c>
      <c r="H6" s="239">
        <v>0.001238888888888889</v>
      </c>
      <c r="I6" s="240">
        <v>0.003472222222222222</v>
      </c>
      <c r="J6" s="171">
        <f t="shared" si="3"/>
        <v>0.005530671296296296</v>
      </c>
      <c r="K6" s="172">
        <f t="shared" si="0"/>
        <v>3</v>
      </c>
      <c r="L6" s="173">
        <f>IF(K6="","",VLOOKUP(K6,'Bodové hodnocení'!$A$1:$B$20,2,FALSE))</f>
        <v>9</v>
      </c>
      <c r="M6" s="93">
        <f t="shared" si="1"/>
        <v>0.003472222222222222</v>
      </c>
      <c r="N6" s="93">
        <f t="shared" si="2"/>
        <v>0.009002893518518518</v>
      </c>
      <c r="O6" s="97"/>
      <c r="P6" s="97"/>
      <c r="Q6" s="97"/>
      <c r="R6" s="97"/>
      <c r="S6" s="97"/>
    </row>
    <row r="7" spans="1:19" s="92" customFormat="1" ht="15.75" customHeight="1">
      <c r="A7" s="232" t="s">
        <v>1</v>
      </c>
      <c r="B7" s="233" t="s">
        <v>23</v>
      </c>
      <c r="C7" s="234">
        <v>0.0007358796296296297</v>
      </c>
      <c r="D7" s="235">
        <v>0.0008410879629629631</v>
      </c>
      <c r="E7" s="235">
        <v>0.0009494212962962963</v>
      </c>
      <c r="F7" s="235">
        <v>0.0009743055555555555</v>
      </c>
      <c r="G7" s="235">
        <v>0.0010690972222222222</v>
      </c>
      <c r="H7" s="235">
        <v>0.0011309027777777778</v>
      </c>
      <c r="I7" s="236">
        <v>0.0011369212962962962</v>
      </c>
      <c r="J7" s="174">
        <f t="shared" si="3"/>
        <v>0.005700694444444444</v>
      </c>
      <c r="K7" s="175">
        <f t="shared" si="0"/>
        <v>4</v>
      </c>
      <c r="L7" s="176">
        <f>IF(K7="","",VLOOKUP(K7,'Bodové hodnocení'!$A$1:$B$20,2,FALSE))</f>
        <v>8</v>
      </c>
      <c r="M7" s="93">
        <f t="shared" si="1"/>
        <v>0.0011369212962962962</v>
      </c>
      <c r="N7" s="93">
        <f t="shared" si="2"/>
        <v>0.0068376157407407405</v>
      </c>
      <c r="O7" s="97"/>
      <c r="P7" s="97"/>
      <c r="Q7" s="97"/>
      <c r="R7" s="97"/>
      <c r="S7" s="97"/>
    </row>
    <row r="8" spans="1:19" s="92" customFormat="1" ht="15.75" customHeight="1">
      <c r="A8" s="227" t="s">
        <v>5</v>
      </c>
      <c r="B8" s="241" t="s">
        <v>80</v>
      </c>
      <c r="C8" s="238">
        <v>0.0008123842592592593</v>
      </c>
      <c r="D8" s="239">
        <v>0.0009054398148148148</v>
      </c>
      <c r="E8" s="239">
        <v>0.0009181712962962963</v>
      </c>
      <c r="F8" s="239">
        <v>0.0009211805555555556</v>
      </c>
      <c r="G8" s="239">
        <v>0.0010533564814814817</v>
      </c>
      <c r="H8" s="239">
        <v>0.0011850694444444445</v>
      </c>
      <c r="I8" s="240">
        <v>0.0012285879629629628</v>
      </c>
      <c r="J8" s="171">
        <f t="shared" si="3"/>
        <v>0.005795601851851852</v>
      </c>
      <c r="K8" s="172">
        <f t="shared" si="0"/>
        <v>5</v>
      </c>
      <c r="L8" s="173">
        <f>IF(K8="","",VLOOKUP(K8,'Bodové hodnocení'!$A$1:$B$20,2,FALSE))</f>
        <v>7</v>
      </c>
      <c r="M8" s="93">
        <f t="shared" si="1"/>
        <v>0.0012285879629629628</v>
      </c>
      <c r="N8" s="93">
        <f t="shared" si="2"/>
        <v>0.007024189814814815</v>
      </c>
      <c r="O8" s="97"/>
      <c r="P8" s="97"/>
      <c r="Q8" s="97"/>
      <c r="R8" s="97"/>
      <c r="S8" s="97"/>
    </row>
    <row r="9" spans="1:19" s="92" customFormat="1" ht="15.75" customHeight="1">
      <c r="A9" s="232" t="s">
        <v>4</v>
      </c>
      <c r="B9" s="233" t="s">
        <v>22</v>
      </c>
      <c r="C9" s="234">
        <v>0.0007738425925925926</v>
      </c>
      <c r="D9" s="235">
        <v>0.0008076388888888889</v>
      </c>
      <c r="E9" s="235">
        <v>0.000933912037037037</v>
      </c>
      <c r="F9" s="235">
        <v>0.000990625</v>
      </c>
      <c r="G9" s="235">
        <v>0.0010822916666666667</v>
      </c>
      <c r="H9" s="235">
        <v>0.0017140046296296298</v>
      </c>
      <c r="I9" s="236">
        <v>0.0022902777777777774</v>
      </c>
      <c r="J9" s="174">
        <f t="shared" si="3"/>
        <v>0.006302314814814815</v>
      </c>
      <c r="K9" s="175">
        <f t="shared" si="0"/>
        <v>6</v>
      </c>
      <c r="L9" s="176">
        <f>IF(K9="","",VLOOKUP(K9,'Bodové hodnocení'!$A$1:$B$20,2,FALSE))</f>
        <v>6</v>
      </c>
      <c r="M9" s="93">
        <f t="shared" si="1"/>
        <v>0.0022902777777777774</v>
      </c>
      <c r="N9" s="93">
        <f t="shared" si="2"/>
        <v>0.008592592592592593</v>
      </c>
      <c r="O9" s="97"/>
      <c r="P9" s="97"/>
      <c r="Q9" s="97"/>
      <c r="R9" s="97"/>
      <c r="S9" s="97"/>
    </row>
    <row r="10" spans="1:19" s="92" customFormat="1" ht="15.75" customHeight="1">
      <c r="A10" s="227" t="s">
        <v>3</v>
      </c>
      <c r="B10" s="242" t="s">
        <v>24</v>
      </c>
      <c r="C10" s="238">
        <v>0.0008741898148148147</v>
      </c>
      <c r="D10" s="239">
        <v>0.0009317129629629631</v>
      </c>
      <c r="E10" s="239"/>
      <c r="F10" s="239"/>
      <c r="G10" s="239"/>
      <c r="H10" s="239"/>
      <c r="I10" s="240"/>
      <c r="J10" s="171">
        <f t="shared" si="3"/>
      </c>
      <c r="K10" s="172">
        <v>7</v>
      </c>
      <c r="L10" s="173">
        <f>IF(K10="","",VLOOKUP(K10,'Bodové hodnocení'!$A$1:$B$20,2,FALSE))</f>
        <v>5</v>
      </c>
      <c r="M10" s="93">
        <f>MAX(C10:I10)</f>
        <v>0.0009317129629629631</v>
      </c>
      <c r="N10" s="93">
        <f>SUM(C10:I10)</f>
        <v>0.0018059027777777778</v>
      </c>
      <c r="O10" s="97"/>
      <c r="P10" s="97"/>
      <c r="Q10" s="97"/>
      <c r="R10" s="97"/>
      <c r="S10" s="97"/>
    </row>
    <row r="11" spans="1:19" s="92" customFormat="1" ht="15.75" customHeight="1" thickBot="1">
      <c r="A11" s="243" t="s">
        <v>8</v>
      </c>
      <c r="B11" s="244" t="s">
        <v>42</v>
      </c>
      <c r="C11" s="245">
        <v>0.0009476851851851852</v>
      </c>
      <c r="D11" s="246">
        <v>0.0007351851851851852</v>
      </c>
      <c r="E11" s="246">
        <v>0.0012408564814814815</v>
      </c>
      <c r="F11" s="246">
        <v>0.0016415509259259259</v>
      </c>
      <c r="G11" s="246"/>
      <c r="H11" s="246"/>
      <c r="I11" s="247"/>
      <c r="J11" s="177">
        <f t="shared" si="3"/>
      </c>
      <c r="K11" s="178">
        <v>7</v>
      </c>
      <c r="L11" s="179">
        <f>IF(K11="","",VLOOKUP(K11,'Bodové hodnocení'!$A$1:$B$20,2,FALSE))</f>
        <v>5</v>
      </c>
      <c r="M11" s="93">
        <f>MAX(C11:I11)</f>
        <v>0.0016415509259259259</v>
      </c>
      <c r="N11" s="93">
        <f>SUM(C11:I11)</f>
        <v>0.0045652777777777775</v>
      </c>
      <c r="O11" s="97"/>
      <c r="P11" s="97"/>
      <c r="Q11" s="97"/>
      <c r="R11" s="97"/>
      <c r="S11" s="97"/>
    </row>
    <row r="12" spans="1:19" s="92" customFormat="1" ht="28.5" thickBot="1">
      <c r="A12" s="464" t="s">
        <v>32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93"/>
      <c r="N12" s="93"/>
      <c r="O12" s="97"/>
      <c r="P12" s="97"/>
      <c r="Q12" s="97"/>
      <c r="R12" s="97"/>
      <c r="S12" s="97"/>
    </row>
    <row r="13" spans="1:19" s="92" customFormat="1" ht="16.5" customHeight="1" thickBot="1">
      <c r="A13" s="85" t="s">
        <v>26</v>
      </c>
      <c r="B13" s="86" t="s">
        <v>0</v>
      </c>
      <c r="C13" s="87" t="s">
        <v>13</v>
      </c>
      <c r="D13" s="87" t="s">
        <v>27</v>
      </c>
      <c r="E13" s="87" t="s">
        <v>28</v>
      </c>
      <c r="F13" s="87" t="s">
        <v>29</v>
      </c>
      <c r="G13" s="86" t="s">
        <v>30</v>
      </c>
      <c r="H13" s="86" t="s">
        <v>43</v>
      </c>
      <c r="I13" s="86" t="s">
        <v>44</v>
      </c>
      <c r="J13" s="88" t="s">
        <v>34</v>
      </c>
      <c r="K13" s="89" t="s">
        <v>31</v>
      </c>
      <c r="L13" s="90" t="s">
        <v>36</v>
      </c>
      <c r="M13" s="93"/>
      <c r="N13" s="93"/>
      <c r="O13" s="97"/>
      <c r="P13" s="97"/>
      <c r="Q13" s="97"/>
      <c r="R13" s="97"/>
      <c r="S13" s="97"/>
    </row>
    <row r="14" spans="1:19" s="11" customFormat="1" ht="15.75" customHeight="1">
      <c r="A14" s="227" t="s">
        <v>4</v>
      </c>
      <c r="B14" s="228" t="s">
        <v>24</v>
      </c>
      <c r="C14" s="229">
        <v>0.0004886574074074074</v>
      </c>
      <c r="D14" s="230">
        <v>0.0006097222222222222</v>
      </c>
      <c r="E14" s="230">
        <v>0.000674537037037037</v>
      </c>
      <c r="F14" s="230">
        <v>0.0006931712962962962</v>
      </c>
      <c r="G14" s="248">
        <v>0.0007090277777777777</v>
      </c>
      <c r="H14" s="230">
        <v>0.0007560185185185186</v>
      </c>
      <c r="I14" s="249">
        <v>0.0010012731481481483</v>
      </c>
      <c r="J14" s="180">
        <f>IF(I14="","",N14-M14)</f>
        <v>0.003931134259259259</v>
      </c>
      <c r="K14" s="181">
        <f aca="true" t="shared" si="4" ref="K14:K22">IF(J14="","",RANK(J14,$J$14:$J$25,1))</f>
        <v>1</v>
      </c>
      <c r="L14" s="173">
        <f>IF(K14="","",VLOOKUP(K14,'Bodové hodnocení'!$A$1:$B$20,2,FALSE))</f>
        <v>11</v>
      </c>
      <c r="M14" s="93">
        <f aca="true" t="shared" si="5" ref="M14:M22">MAX(C14:I14)</f>
        <v>0.0010012731481481483</v>
      </c>
      <c r="N14" s="93">
        <f aca="true" t="shared" si="6" ref="N14:N22">SUM(C14:I14)</f>
        <v>0.004932407407407408</v>
      </c>
      <c r="O14" s="97"/>
      <c r="P14" s="97"/>
      <c r="Q14" s="96"/>
      <c r="R14" s="96"/>
      <c r="S14" s="96"/>
    </row>
    <row r="15" spans="1:19" s="92" customFormat="1" ht="15.75" customHeight="1">
      <c r="A15" s="232" t="s">
        <v>7</v>
      </c>
      <c r="B15" s="250" t="s">
        <v>76</v>
      </c>
      <c r="C15" s="234">
        <v>0.0006879629629629628</v>
      </c>
      <c r="D15" s="235">
        <v>0.0005789351851851852</v>
      </c>
      <c r="E15" s="235">
        <v>0.0005839120370370371</v>
      </c>
      <c r="F15" s="235">
        <v>0.000633449074074074</v>
      </c>
      <c r="G15" s="235">
        <v>0.000728125</v>
      </c>
      <c r="H15" s="235">
        <v>0.0007972222222222223</v>
      </c>
      <c r="I15" s="236">
        <v>0.0008922453703703704</v>
      </c>
      <c r="J15" s="174">
        <f aca="true" t="shared" si="7" ref="J15:J25">IF(I15="","",N15-M15)</f>
        <v>0.004009606481481481</v>
      </c>
      <c r="K15" s="175">
        <f t="shared" si="4"/>
        <v>2</v>
      </c>
      <c r="L15" s="176">
        <f>IF(K15="","",VLOOKUP(K15,'Bodové hodnocení'!$A$1:$B$20,2,FALSE))</f>
        <v>10</v>
      </c>
      <c r="M15" s="93">
        <f t="shared" si="5"/>
        <v>0.0008922453703703704</v>
      </c>
      <c r="N15" s="93">
        <f t="shared" si="6"/>
        <v>0.004901851851851852</v>
      </c>
      <c r="O15" s="97"/>
      <c r="P15" s="97"/>
      <c r="Q15" s="97"/>
      <c r="R15" s="97"/>
      <c r="S15" s="97"/>
    </row>
    <row r="16" spans="1:19" s="92" customFormat="1" ht="15.75" customHeight="1">
      <c r="A16" s="227" t="s">
        <v>3</v>
      </c>
      <c r="B16" s="237" t="s">
        <v>40</v>
      </c>
      <c r="C16" s="251">
        <v>0.0005207175925925926</v>
      </c>
      <c r="D16" s="239">
        <v>0.0005833333333333334</v>
      </c>
      <c r="E16" s="239">
        <v>0.0007180555555555555</v>
      </c>
      <c r="F16" s="239">
        <v>0.0007656249999999999</v>
      </c>
      <c r="G16" s="252">
        <v>0.0007802083333333333</v>
      </c>
      <c r="H16" s="252">
        <v>0.0008928240740740741</v>
      </c>
      <c r="I16" s="240">
        <v>0.003472222222222222</v>
      </c>
      <c r="J16" s="171">
        <f t="shared" si="7"/>
        <v>0.004260763888888889</v>
      </c>
      <c r="K16" s="172">
        <f t="shared" si="4"/>
        <v>3</v>
      </c>
      <c r="L16" s="173">
        <f>IF(K16="","",VLOOKUP(K16,'Bodové hodnocení'!$A$1:$B$20,2,FALSE))</f>
        <v>9</v>
      </c>
      <c r="M16" s="93">
        <f t="shared" si="5"/>
        <v>0.003472222222222222</v>
      </c>
      <c r="N16" s="93">
        <f t="shared" si="6"/>
        <v>0.007732986111111111</v>
      </c>
      <c r="O16" s="97"/>
      <c r="P16" s="97"/>
      <c r="Q16" s="97"/>
      <c r="R16" s="97"/>
      <c r="S16" s="97"/>
    </row>
    <row r="17" spans="1:19" s="92" customFormat="1" ht="15.75" customHeight="1">
      <c r="A17" s="232" t="s">
        <v>66</v>
      </c>
      <c r="B17" s="233" t="s">
        <v>21</v>
      </c>
      <c r="C17" s="234">
        <v>0.0006221064814814815</v>
      </c>
      <c r="D17" s="235">
        <v>0.0006780092592592593</v>
      </c>
      <c r="E17" s="253">
        <v>0.0007236111111111112</v>
      </c>
      <c r="F17" s="253">
        <v>0.0007355324074074074</v>
      </c>
      <c r="G17" s="253">
        <v>0.0007496527777777778</v>
      </c>
      <c r="H17" s="253">
        <v>0.000780324074074074</v>
      </c>
      <c r="I17" s="254">
        <v>0.000782986111111111</v>
      </c>
      <c r="J17" s="174">
        <f t="shared" si="7"/>
        <v>0.004289236111111112</v>
      </c>
      <c r="K17" s="175">
        <f t="shared" si="4"/>
        <v>4</v>
      </c>
      <c r="L17" s="176">
        <f>IF(K17="","",VLOOKUP(K17,'Bodové hodnocení'!$A$1:$B$20,2,FALSE))</f>
        <v>8</v>
      </c>
      <c r="M17" s="93">
        <f t="shared" si="5"/>
        <v>0.000782986111111111</v>
      </c>
      <c r="N17" s="93">
        <f t="shared" si="6"/>
        <v>0.005072222222222223</v>
      </c>
      <c r="O17" s="97"/>
      <c r="P17" s="97"/>
      <c r="Q17" s="97"/>
      <c r="R17" s="97"/>
      <c r="S17" s="97"/>
    </row>
    <row r="18" spans="1:19" s="92" customFormat="1" ht="15.75" customHeight="1">
      <c r="A18" s="227" t="s">
        <v>47</v>
      </c>
      <c r="B18" s="241" t="s">
        <v>57</v>
      </c>
      <c r="C18" s="251">
        <v>0.0005869212962962963</v>
      </c>
      <c r="D18" s="252">
        <v>0.0005923611111111111</v>
      </c>
      <c r="E18" s="252">
        <v>0.000765162037037037</v>
      </c>
      <c r="F18" s="252">
        <v>0.0008005787037037036</v>
      </c>
      <c r="G18" s="252">
        <v>0.0008011574074074074</v>
      </c>
      <c r="H18" s="252">
        <v>0.0008401620370370369</v>
      </c>
      <c r="I18" s="240">
        <v>0.0008732638888888888</v>
      </c>
      <c r="J18" s="171">
        <f t="shared" si="7"/>
        <v>0.004386342592592593</v>
      </c>
      <c r="K18" s="172">
        <f t="shared" si="4"/>
        <v>5</v>
      </c>
      <c r="L18" s="173">
        <f>IF(K18="","",VLOOKUP(K18,'Bodové hodnocení'!$A$1:$B$20,2,FALSE))</f>
        <v>7</v>
      </c>
      <c r="M18" s="93">
        <f t="shared" si="5"/>
        <v>0.0008732638888888888</v>
      </c>
      <c r="N18" s="93">
        <f t="shared" si="6"/>
        <v>0.005259606481481481</v>
      </c>
      <c r="O18" s="97"/>
      <c r="P18" s="97"/>
      <c r="Q18" s="97"/>
      <c r="R18" s="97"/>
      <c r="S18" s="97"/>
    </row>
    <row r="19" spans="1:19" s="92" customFormat="1" ht="15.75" customHeight="1">
      <c r="A19" s="232" t="s">
        <v>2</v>
      </c>
      <c r="B19" s="233" t="s">
        <v>37</v>
      </c>
      <c r="C19" s="255">
        <v>0.0005877314814814815</v>
      </c>
      <c r="D19" s="235">
        <v>0.0006739583333333333</v>
      </c>
      <c r="E19" s="235">
        <v>0.000674537037037037</v>
      </c>
      <c r="F19" s="253">
        <v>0.0007515046296296296</v>
      </c>
      <c r="G19" s="235">
        <v>0.0007931712962962963</v>
      </c>
      <c r="H19" s="253">
        <v>0.0009979166666666667</v>
      </c>
      <c r="I19" s="254">
        <v>0.0010925925925925925</v>
      </c>
      <c r="J19" s="174">
        <f t="shared" si="7"/>
        <v>0.004478819444444443</v>
      </c>
      <c r="K19" s="175">
        <f t="shared" si="4"/>
        <v>6</v>
      </c>
      <c r="L19" s="176">
        <f>IF(K19="","",VLOOKUP(K19,'Bodové hodnocení'!$A$1:$B$20,2,FALSE))</f>
        <v>6</v>
      </c>
      <c r="M19" s="93">
        <f t="shared" si="5"/>
        <v>0.0010925925925925925</v>
      </c>
      <c r="N19" s="93">
        <f t="shared" si="6"/>
        <v>0.005571412037037036</v>
      </c>
      <c r="O19" s="97"/>
      <c r="P19" s="97"/>
      <c r="Q19" s="97"/>
      <c r="R19" s="97"/>
      <c r="S19" s="97"/>
    </row>
    <row r="20" spans="1:19" s="92" customFormat="1" ht="15.75" customHeight="1">
      <c r="A20" s="227" t="s">
        <v>71</v>
      </c>
      <c r="B20" s="237" t="s">
        <v>42</v>
      </c>
      <c r="C20" s="238">
        <v>0.0005706018518518519</v>
      </c>
      <c r="D20" s="239">
        <v>0.0006895833333333333</v>
      </c>
      <c r="E20" s="239">
        <v>0.0007836805555555556</v>
      </c>
      <c r="F20" s="239">
        <v>0.0008346064814814814</v>
      </c>
      <c r="G20" s="239">
        <v>0.001016435185185185</v>
      </c>
      <c r="H20" s="252">
        <v>0.0010542824074074074</v>
      </c>
      <c r="I20" s="256">
        <v>0.001075925925925926</v>
      </c>
      <c r="J20" s="171">
        <f t="shared" si="7"/>
        <v>0.004949189814814814</v>
      </c>
      <c r="K20" s="172">
        <f t="shared" si="4"/>
        <v>7</v>
      </c>
      <c r="L20" s="173">
        <f>IF(K20="","",VLOOKUP(K20,'Bodové hodnocení'!$A$1:$B$20,2,FALSE))</f>
        <v>5</v>
      </c>
      <c r="M20" s="93">
        <f t="shared" si="5"/>
        <v>0.001075925925925926</v>
      </c>
      <c r="N20" s="93">
        <f t="shared" si="6"/>
        <v>0.006025115740740741</v>
      </c>
      <c r="O20" s="97"/>
      <c r="P20" s="97"/>
      <c r="Q20" s="97"/>
      <c r="R20" s="97"/>
      <c r="S20" s="97"/>
    </row>
    <row r="21" spans="1:19" s="92" customFormat="1" ht="15.75" customHeight="1">
      <c r="A21" s="232" t="s">
        <v>8</v>
      </c>
      <c r="B21" s="233" t="s">
        <v>46</v>
      </c>
      <c r="C21" s="234">
        <v>0.000701736111111111</v>
      </c>
      <c r="D21" s="235">
        <v>0.0007895833333333334</v>
      </c>
      <c r="E21" s="235">
        <v>0.0007913194444444444</v>
      </c>
      <c r="F21" s="235">
        <v>0.000866550925925926</v>
      </c>
      <c r="G21" s="235">
        <v>0.0008726851851851851</v>
      </c>
      <c r="H21" s="235">
        <v>0.0010795138888888888</v>
      </c>
      <c r="I21" s="236">
        <v>0.003472222222222222</v>
      </c>
      <c r="J21" s="174">
        <f t="shared" si="7"/>
        <v>0.005101388888888888</v>
      </c>
      <c r="K21" s="175">
        <f t="shared" si="4"/>
        <v>8</v>
      </c>
      <c r="L21" s="176">
        <f>IF(K21="","",VLOOKUP(K21,'Bodové hodnocení'!$A$1:$B$20,2,FALSE))</f>
        <v>4</v>
      </c>
      <c r="M21" s="93">
        <f t="shared" si="5"/>
        <v>0.003472222222222222</v>
      </c>
      <c r="N21" s="93">
        <f t="shared" si="6"/>
        <v>0.00857361111111111</v>
      </c>
      <c r="O21" s="97"/>
      <c r="P21" s="97"/>
      <c r="Q21" s="97"/>
      <c r="R21" s="97"/>
      <c r="S21" s="97"/>
    </row>
    <row r="22" spans="1:19" s="92" customFormat="1" ht="15.75" customHeight="1">
      <c r="A22" s="227" t="s">
        <v>38</v>
      </c>
      <c r="B22" s="241" t="s">
        <v>20</v>
      </c>
      <c r="C22" s="238">
        <v>0.0006409722222222222</v>
      </c>
      <c r="D22" s="252">
        <v>0.000565625</v>
      </c>
      <c r="E22" s="252">
        <v>0.0009140046296296295</v>
      </c>
      <c r="F22" s="252">
        <v>0.0010809027777777776</v>
      </c>
      <c r="G22" s="252">
        <v>0.001110763888888889</v>
      </c>
      <c r="H22" s="239">
        <v>0.0008489583333333332</v>
      </c>
      <c r="I22" s="240">
        <v>0.003472222222222222</v>
      </c>
      <c r="J22" s="171">
        <f t="shared" si="7"/>
        <v>0.005161226851851853</v>
      </c>
      <c r="K22" s="172">
        <f t="shared" si="4"/>
        <v>9</v>
      </c>
      <c r="L22" s="173">
        <f>IF(K22="","",VLOOKUP(K22,'Bodové hodnocení'!$A$1:$B$20,2,FALSE))</f>
        <v>3</v>
      </c>
      <c r="M22" s="93">
        <f t="shared" si="5"/>
        <v>0.003472222222222222</v>
      </c>
      <c r="N22" s="93">
        <f t="shared" si="6"/>
        <v>0.008633449074074075</v>
      </c>
      <c r="O22" s="97"/>
      <c r="P22" s="97"/>
      <c r="Q22" s="97"/>
      <c r="R22" s="97"/>
      <c r="S22" s="97"/>
    </row>
    <row r="23" spans="1:19" s="92" customFormat="1" ht="15.75" customHeight="1">
      <c r="A23" s="232" t="s">
        <v>1</v>
      </c>
      <c r="B23" s="233" t="s">
        <v>23</v>
      </c>
      <c r="C23" s="255">
        <v>0.0007858796296296295</v>
      </c>
      <c r="D23" s="253">
        <v>0.0009381944444444445</v>
      </c>
      <c r="E23" s="235">
        <v>0.0005364583333333333</v>
      </c>
      <c r="F23" s="235">
        <v>0.0005784722222222222</v>
      </c>
      <c r="G23" s="235">
        <v>0.0007483796296296297</v>
      </c>
      <c r="H23" s="235"/>
      <c r="I23" s="236"/>
      <c r="J23" s="174">
        <f t="shared" si="7"/>
      </c>
      <c r="K23" s="175">
        <v>10</v>
      </c>
      <c r="L23" s="176">
        <f>IF(K23="","",VLOOKUP(K23,'Bodové hodnocení'!$A$1:$B$20,2,FALSE))</f>
        <v>2</v>
      </c>
      <c r="M23" s="93">
        <f>MAX(C23:I23)</f>
        <v>0.0009381944444444445</v>
      </c>
      <c r="N23" s="93">
        <f>SUM(C23:I23)</f>
        <v>0.0035873842592592593</v>
      </c>
      <c r="O23" s="97"/>
      <c r="P23" s="97"/>
      <c r="Q23" s="97"/>
      <c r="R23" s="97"/>
      <c r="S23" s="97"/>
    </row>
    <row r="24" spans="1:19" s="92" customFormat="1" ht="15.75" customHeight="1">
      <c r="A24" s="227" t="s">
        <v>5</v>
      </c>
      <c r="B24" s="237" t="s">
        <v>22</v>
      </c>
      <c r="C24" s="251">
        <v>0.000837962962962963</v>
      </c>
      <c r="D24" s="252">
        <v>0.0008947916666666667</v>
      </c>
      <c r="E24" s="239">
        <v>0.0006759259259259258</v>
      </c>
      <c r="F24" s="239">
        <v>0.0008037037037037037</v>
      </c>
      <c r="G24" s="239"/>
      <c r="H24" s="239"/>
      <c r="I24" s="240"/>
      <c r="J24" s="171">
        <f t="shared" si="7"/>
      </c>
      <c r="K24" s="172">
        <v>10</v>
      </c>
      <c r="L24" s="173">
        <f>IF(K24="","",VLOOKUP(K24,'Bodové hodnocení'!$A$1:$B$20,2,FALSE))</f>
        <v>2</v>
      </c>
      <c r="M24" s="93">
        <f>MAX(C24:I24)</f>
        <v>0.0008947916666666667</v>
      </c>
      <c r="N24" s="93">
        <f>SUM(C24:I24)</f>
        <v>0.003212384259259259</v>
      </c>
      <c r="O24" s="97"/>
      <c r="P24" s="97"/>
      <c r="Q24" s="97"/>
      <c r="R24" s="97"/>
      <c r="S24" s="97"/>
    </row>
    <row r="25" spans="1:19" s="92" customFormat="1" ht="15.75" customHeight="1" thickBot="1">
      <c r="A25" s="243" t="s">
        <v>51</v>
      </c>
      <c r="B25" s="244" t="s">
        <v>41</v>
      </c>
      <c r="C25" s="245">
        <v>0.0006475694444444444</v>
      </c>
      <c r="D25" s="246">
        <v>0.0007743055555555555</v>
      </c>
      <c r="E25" s="246"/>
      <c r="F25" s="246"/>
      <c r="G25" s="246"/>
      <c r="H25" s="246"/>
      <c r="I25" s="247"/>
      <c r="J25" s="177">
        <f t="shared" si="7"/>
      </c>
      <c r="K25" s="178">
        <v>10</v>
      </c>
      <c r="L25" s="179">
        <f>IF(K25="","",VLOOKUP(K25,'Bodové hodnocení'!$A$1:$B$20,2,FALSE))</f>
        <v>2</v>
      </c>
      <c r="M25" s="93">
        <f>MAX(C25:I25)</f>
        <v>0.0007743055555555555</v>
      </c>
      <c r="N25" s="93">
        <f>SUM(C25:I25)</f>
        <v>0.001421875</v>
      </c>
      <c r="O25" s="97"/>
      <c r="P25" s="97"/>
      <c r="Q25" s="97"/>
      <c r="R25" s="97"/>
      <c r="S25" s="97"/>
    </row>
  </sheetData>
  <sheetProtection/>
  <mergeCells count="3">
    <mergeCell ref="A1:L1"/>
    <mergeCell ref="A2:L2"/>
    <mergeCell ref="A12:L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1"/>
  <headerFooter>
    <oddFooter>&amp;CHlučinská liga mládeže - 2. ročník 2013 /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90" zoomScaleNormal="90" zoomScaleSheetLayoutView="80" zoomScalePageLayoutView="0" workbookViewId="0" topLeftCell="A1">
      <selection activeCell="A28" sqref="A28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7" width="10.7109375" style="28" customWidth="1"/>
    <col min="8" max="8" width="10.421875" style="28" customWidth="1"/>
    <col min="9" max="9" width="5.7109375" style="28" hidden="1" customWidth="1"/>
    <col min="10" max="11" width="10.7109375" style="28" customWidth="1"/>
    <col min="12" max="12" width="6.28125" style="28" hidden="1" customWidth="1"/>
    <col min="13" max="13" width="13.7109375" style="28" customWidth="1"/>
    <col min="14" max="14" width="10.7109375" style="28" customWidth="1"/>
    <col min="15" max="15" width="17.140625" style="28" customWidth="1"/>
    <col min="16" max="16" width="10.7109375" style="28" customWidth="1"/>
    <col min="17" max="17" width="10.7109375" style="182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68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30" t="s">
        <v>19</v>
      </c>
      <c r="H3" s="430"/>
      <c r="I3" s="430"/>
      <c r="J3" s="431"/>
      <c r="K3" s="431"/>
      <c r="L3" s="431"/>
      <c r="M3" s="431"/>
      <c r="N3" s="432"/>
      <c r="O3" s="433" t="s">
        <v>15</v>
      </c>
      <c r="P3" s="435" t="s">
        <v>9</v>
      </c>
      <c r="Q3" s="437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35</v>
      </c>
      <c r="I4" s="18"/>
      <c r="J4" s="19" t="s">
        <v>14</v>
      </c>
      <c r="K4" s="19" t="s">
        <v>35</v>
      </c>
      <c r="L4" s="19"/>
      <c r="M4" s="76" t="s">
        <v>11</v>
      </c>
      <c r="N4" s="17" t="s">
        <v>12</v>
      </c>
      <c r="O4" s="434"/>
      <c r="P4" s="436"/>
      <c r="Q4" s="438"/>
    </row>
    <row r="5" spans="1:19" ht="15.75">
      <c r="A5" s="8" t="s">
        <v>1</v>
      </c>
      <c r="B5" s="65" t="s">
        <v>21</v>
      </c>
      <c r="C5" s="183">
        <v>24.141</v>
      </c>
      <c r="D5" s="71">
        <v>24.141</v>
      </c>
      <c r="E5" s="80">
        <f aca="true" t="shared" si="0" ref="E5:E12">IF(C5="","",MAX(C5,D5))</f>
        <v>24.141</v>
      </c>
      <c r="F5" s="36">
        <f>IF(C5="","",RANK(E5,$E$5:$E$13,1))</f>
        <v>1</v>
      </c>
      <c r="G5" s="168">
        <v>0.0013822916666666664</v>
      </c>
      <c r="H5" s="47">
        <v>0.00023148148148148146</v>
      </c>
      <c r="I5" s="82">
        <f>IF(G5="","",G5+H5)</f>
        <v>0.0016137731481481478</v>
      </c>
      <c r="J5" s="61">
        <v>0.001465625</v>
      </c>
      <c r="K5" s="156">
        <v>0.00023148148148148146</v>
      </c>
      <c r="L5" s="82">
        <f>IF(J5="","",J5+K5)</f>
        <v>0.0016971064814814813</v>
      </c>
      <c r="M5" s="101">
        <f>IF(I5="","",MIN(L5,I5))</f>
        <v>0.0016137731481481478</v>
      </c>
      <c r="N5" s="152">
        <f>IF(M5="","",RANK(M5,$M$5:$M$13,1))</f>
        <v>3</v>
      </c>
      <c r="O5" s="37">
        <f>IF(F5="","",SUM(N5,F5))</f>
        <v>4</v>
      </c>
      <c r="P5" s="132">
        <f>IF(O5="","",RANK(O5,$O$5:$O$13,1))</f>
        <v>2</v>
      </c>
      <c r="Q5" s="260">
        <f>IF(P5="","",VLOOKUP(P5,'Bodové hodnocení'!$A$1:$B$20,2,FALSE))</f>
        <v>10</v>
      </c>
      <c r="R5" s="12"/>
      <c r="S5" s="12"/>
    </row>
    <row r="6" spans="1:19" ht="15.75">
      <c r="A6" s="13" t="s">
        <v>2</v>
      </c>
      <c r="B6" s="63" t="s">
        <v>46</v>
      </c>
      <c r="C6" s="73">
        <v>54.385</v>
      </c>
      <c r="D6" s="73">
        <v>52.266</v>
      </c>
      <c r="E6" s="81"/>
      <c r="F6" s="44"/>
      <c r="G6" s="38">
        <v>0.0010518518518518518</v>
      </c>
      <c r="H6" s="41"/>
      <c r="I6" s="83">
        <f aca="true" t="shared" si="1" ref="I6:I13">IF(G6="","",G6+H6)</f>
        <v>0.0010518518518518518</v>
      </c>
      <c r="J6" s="39">
        <v>0.0014210648148148145</v>
      </c>
      <c r="K6" s="41">
        <v>0.00034722222222222224</v>
      </c>
      <c r="L6" s="83">
        <f aca="true" t="shared" si="2" ref="L6:L13">IF(J6="","",J6+K6)</f>
        <v>0.0017682870370370367</v>
      </c>
      <c r="M6" s="83"/>
      <c r="N6" s="14"/>
      <c r="O6" s="468" t="s">
        <v>78</v>
      </c>
      <c r="P6" s="469"/>
      <c r="Q6" s="470"/>
      <c r="R6" s="12"/>
      <c r="S6" s="12"/>
    </row>
    <row r="7" spans="1:19" ht="15.75">
      <c r="A7" s="7" t="s">
        <v>3</v>
      </c>
      <c r="B7" s="66" t="s">
        <v>80</v>
      </c>
      <c r="C7" s="71">
        <v>23.496</v>
      </c>
      <c r="D7" s="71">
        <v>26.642</v>
      </c>
      <c r="E7" s="80">
        <f t="shared" si="0"/>
        <v>26.642</v>
      </c>
      <c r="F7" s="36">
        <f aca="true" t="shared" si="3" ref="F7:F13">IF(C7="","",RANK(E7,$E$5:$E$13,1))</f>
        <v>3</v>
      </c>
      <c r="G7" s="43">
        <v>0.0013898148148148149</v>
      </c>
      <c r="H7" s="47">
        <v>0.00034722222222222224</v>
      </c>
      <c r="I7" s="84">
        <f t="shared" si="1"/>
        <v>0.0017370370370370372</v>
      </c>
      <c r="J7" s="46"/>
      <c r="K7" s="47"/>
      <c r="L7" s="84">
        <f t="shared" si="2"/>
      </c>
      <c r="M7" s="102">
        <f aca="true" t="shared" si="4" ref="M7:M12">IF(I7="","",MIN(L7,I7))</f>
        <v>0.0017370370370370372</v>
      </c>
      <c r="N7" s="103">
        <f aca="true" t="shared" si="5" ref="N7:N12">IF(M7="","",RANK(M7,$M$5:$M$13,1))</f>
        <v>5</v>
      </c>
      <c r="O7" s="48">
        <f aca="true" t="shared" si="6" ref="O7:O12">IF(F7="","",SUM(N7,F7))</f>
        <v>8</v>
      </c>
      <c r="P7" s="133">
        <f>IF(O7="","",RANK(O7,$O$5:$O$13,1))</f>
        <v>4</v>
      </c>
      <c r="Q7" s="262">
        <f>IF(P7="","",VLOOKUP(P7,'Bodové hodnocení'!$A$1:$B$20,2,FALSE))</f>
        <v>8</v>
      </c>
      <c r="R7" s="12"/>
      <c r="S7" s="12"/>
    </row>
    <row r="8" spans="1:19" ht="15.75">
      <c r="A8" s="13" t="s">
        <v>4</v>
      </c>
      <c r="B8" s="63" t="s">
        <v>22</v>
      </c>
      <c r="C8" s="73">
        <v>35.231</v>
      </c>
      <c r="D8" s="73">
        <v>36.722</v>
      </c>
      <c r="E8" s="81">
        <f t="shared" si="0"/>
        <v>36.722</v>
      </c>
      <c r="F8" s="44">
        <f t="shared" si="3"/>
        <v>6</v>
      </c>
      <c r="G8" s="38">
        <v>0.0012908564814814816</v>
      </c>
      <c r="H8" s="41">
        <v>0.0004629629629629629</v>
      </c>
      <c r="I8" s="83">
        <f t="shared" si="1"/>
        <v>0.0017538194444444446</v>
      </c>
      <c r="J8" s="39"/>
      <c r="K8" s="41"/>
      <c r="L8" s="83">
        <f t="shared" si="2"/>
      </c>
      <c r="M8" s="83">
        <f t="shared" si="4"/>
        <v>0.0017538194444444446</v>
      </c>
      <c r="N8" s="14">
        <f t="shared" si="5"/>
        <v>6</v>
      </c>
      <c r="O8" s="15">
        <f t="shared" si="6"/>
        <v>12</v>
      </c>
      <c r="P8" s="60">
        <v>7</v>
      </c>
      <c r="Q8" s="261">
        <f>IF(P8="","",VLOOKUP(P8,'Bodové hodnocení'!$A$1:$B$20,2,FALSE))</f>
        <v>5</v>
      </c>
      <c r="R8" s="12"/>
      <c r="S8" s="12"/>
    </row>
    <row r="9" spans="1:17" ht="15.75">
      <c r="A9" s="42" t="s">
        <v>5</v>
      </c>
      <c r="B9" s="66" t="s">
        <v>77</v>
      </c>
      <c r="C9" s="71">
        <v>29.761</v>
      </c>
      <c r="D9" s="71">
        <v>30.004</v>
      </c>
      <c r="E9" s="80">
        <f t="shared" si="0"/>
        <v>30.004</v>
      </c>
      <c r="F9" s="36">
        <f t="shared" si="3"/>
        <v>4</v>
      </c>
      <c r="G9" s="45">
        <v>0.001870138888888889</v>
      </c>
      <c r="H9" s="47"/>
      <c r="I9" s="84">
        <f t="shared" si="1"/>
        <v>0.001870138888888889</v>
      </c>
      <c r="J9" s="46"/>
      <c r="K9" s="47"/>
      <c r="L9" s="84">
        <f t="shared" si="2"/>
      </c>
      <c r="M9" s="102">
        <f t="shared" si="4"/>
        <v>0.001870138888888889</v>
      </c>
      <c r="N9" s="103">
        <f t="shared" si="5"/>
        <v>7</v>
      </c>
      <c r="O9" s="48">
        <f t="shared" si="6"/>
        <v>11</v>
      </c>
      <c r="P9" s="133">
        <f>IF(O9="","",RANK(O9,$O$5:$O$13,1))</f>
        <v>5</v>
      </c>
      <c r="Q9" s="262">
        <f>IF(P9="","",VLOOKUP(P9,'Bodové hodnocení'!$A$1:$B$20,2,FALSE))</f>
        <v>7</v>
      </c>
    </row>
    <row r="10" spans="1:17" ht="15.75">
      <c r="A10" s="13" t="s">
        <v>6</v>
      </c>
      <c r="B10" s="130" t="s">
        <v>41</v>
      </c>
      <c r="C10" s="73">
        <v>25.87</v>
      </c>
      <c r="D10" s="73">
        <v>24.345</v>
      </c>
      <c r="E10" s="81">
        <f t="shared" si="0"/>
        <v>25.87</v>
      </c>
      <c r="F10" s="44">
        <f t="shared" si="3"/>
        <v>2</v>
      </c>
      <c r="G10" s="158">
        <v>0.0009201388888888889</v>
      </c>
      <c r="H10" s="159">
        <v>0.00034722222222222224</v>
      </c>
      <c r="I10" s="83">
        <f t="shared" si="1"/>
        <v>0.001267361111111111</v>
      </c>
      <c r="J10" s="39"/>
      <c r="K10" s="41"/>
      <c r="L10" s="83">
        <f t="shared" si="2"/>
      </c>
      <c r="M10" s="83">
        <f t="shared" si="4"/>
        <v>0.001267361111111111</v>
      </c>
      <c r="N10" s="14">
        <f t="shared" si="5"/>
        <v>1</v>
      </c>
      <c r="O10" s="15">
        <f t="shared" si="6"/>
        <v>3</v>
      </c>
      <c r="P10" s="60">
        <f>IF(O10="","",RANK(O10,$O$5:$O$13,1))</f>
        <v>1</v>
      </c>
      <c r="Q10" s="261">
        <f>IF(P10="","",VLOOKUP(P10,'Bodové hodnocení'!$A$1:$B$20,2,FALSE))</f>
        <v>11</v>
      </c>
    </row>
    <row r="11" spans="1:17" ht="15.75">
      <c r="A11" s="7" t="s">
        <v>7</v>
      </c>
      <c r="B11" s="66" t="s">
        <v>42</v>
      </c>
      <c r="C11" s="154">
        <v>44.606</v>
      </c>
      <c r="D11" s="154">
        <v>45.019</v>
      </c>
      <c r="E11" s="111">
        <f t="shared" si="0"/>
        <v>45.019</v>
      </c>
      <c r="F11" s="36">
        <f t="shared" si="3"/>
        <v>7</v>
      </c>
      <c r="G11" s="167">
        <v>0.0015195601851851852</v>
      </c>
      <c r="H11" s="47">
        <v>0.00011574074074074073</v>
      </c>
      <c r="I11" s="84">
        <f t="shared" si="1"/>
        <v>0.001635300925925926</v>
      </c>
      <c r="J11" s="46"/>
      <c r="K11" s="47"/>
      <c r="L11" s="84">
        <f t="shared" si="2"/>
      </c>
      <c r="M11" s="102">
        <f t="shared" si="4"/>
        <v>0.001635300925925926</v>
      </c>
      <c r="N11" s="103">
        <f t="shared" si="5"/>
        <v>4</v>
      </c>
      <c r="O11" s="48">
        <f t="shared" si="6"/>
        <v>11</v>
      </c>
      <c r="P11" s="133">
        <v>6</v>
      </c>
      <c r="Q11" s="262">
        <f>IF(P11="","",VLOOKUP(P11,'Bodové hodnocení'!$A$1:$B$20,2,FALSE))</f>
        <v>6</v>
      </c>
    </row>
    <row r="12" spans="1:19" ht="15.75">
      <c r="A12" s="13" t="s">
        <v>8</v>
      </c>
      <c r="B12" s="63" t="s">
        <v>23</v>
      </c>
      <c r="C12" s="107">
        <v>32.688</v>
      </c>
      <c r="D12" s="107">
        <v>33.956</v>
      </c>
      <c r="E12" s="108">
        <f t="shared" si="0"/>
        <v>33.956</v>
      </c>
      <c r="F12" s="44">
        <f t="shared" si="3"/>
        <v>5</v>
      </c>
      <c r="G12" s="38">
        <v>0.0013812499999999999</v>
      </c>
      <c r="H12" s="41">
        <v>0.00034722222222222224</v>
      </c>
      <c r="I12" s="83">
        <f t="shared" si="1"/>
        <v>0.0017284722222222222</v>
      </c>
      <c r="J12" s="39">
        <v>0.0012761574074074075</v>
      </c>
      <c r="K12" s="41"/>
      <c r="L12" s="83">
        <f t="shared" si="2"/>
        <v>0.0012761574074074075</v>
      </c>
      <c r="M12" s="83">
        <f t="shared" si="4"/>
        <v>0.0012761574074074075</v>
      </c>
      <c r="N12" s="14">
        <f t="shared" si="5"/>
        <v>2</v>
      </c>
      <c r="O12" s="15">
        <f t="shared" si="6"/>
        <v>7</v>
      </c>
      <c r="P12" s="60">
        <f>IF(O12="","",RANK(O12,$O$5:$O$13,1))</f>
        <v>3</v>
      </c>
      <c r="Q12" s="261">
        <f>IF(P12="","",VLOOKUP(P12,'Bodové hodnocení'!$A$1:$B$20,2,FALSE))</f>
        <v>9</v>
      </c>
      <c r="R12" s="12"/>
      <c r="S12" s="12"/>
    </row>
    <row r="13" spans="1:19" ht="16.5" thickBot="1">
      <c r="A13" s="51" t="s">
        <v>38</v>
      </c>
      <c r="B13" s="67" t="s">
        <v>76</v>
      </c>
      <c r="C13" s="219"/>
      <c r="D13" s="219"/>
      <c r="E13" s="220">
        <f>IF(C13="","",MAX(C13,D13))</f>
      </c>
      <c r="F13" s="25">
        <f t="shared" si="3"/>
      </c>
      <c r="G13" s="221">
        <v>0.0019381944444444444</v>
      </c>
      <c r="H13" s="222"/>
      <c r="I13" s="145">
        <f t="shared" si="1"/>
        <v>0.0019381944444444444</v>
      </c>
      <c r="J13" s="223"/>
      <c r="K13" s="222"/>
      <c r="L13" s="145">
        <f t="shared" si="2"/>
      </c>
      <c r="M13" s="145"/>
      <c r="N13" s="25"/>
      <c r="O13" s="465" t="s">
        <v>78</v>
      </c>
      <c r="P13" s="466"/>
      <c r="Q13" s="467"/>
      <c r="R13" s="12"/>
      <c r="S13" s="12"/>
    </row>
    <row r="14" spans="3:19" ht="16.5" thickBot="1">
      <c r="C14" s="33"/>
      <c r="D14" s="33"/>
      <c r="P14" s="40"/>
      <c r="Q14" s="265"/>
      <c r="R14" s="12"/>
      <c r="S14" s="157"/>
    </row>
    <row r="15" spans="1:19" ht="15.75">
      <c r="A15" s="427" t="s">
        <v>17</v>
      </c>
      <c r="B15" s="428"/>
      <c r="C15" s="427" t="s">
        <v>39</v>
      </c>
      <c r="D15" s="429"/>
      <c r="E15" s="429"/>
      <c r="F15" s="428"/>
      <c r="G15" s="430" t="s">
        <v>19</v>
      </c>
      <c r="H15" s="430"/>
      <c r="I15" s="430"/>
      <c r="J15" s="431"/>
      <c r="K15" s="431"/>
      <c r="L15" s="431"/>
      <c r="M15" s="431"/>
      <c r="N15" s="432"/>
      <c r="O15" s="433" t="s">
        <v>15</v>
      </c>
      <c r="P15" s="435" t="s">
        <v>9</v>
      </c>
      <c r="Q15" s="437" t="s">
        <v>36</v>
      </c>
      <c r="R15" s="12"/>
      <c r="S15" s="53">
        <f>IF(R15="","",VLOOKUP(R15,'Bodové hodnocení'!$A$1:$B$20,2,FALSE))</f>
      </c>
    </row>
    <row r="16" spans="1:19" ht="16.5" thickBot="1">
      <c r="A16" s="55" t="s">
        <v>10</v>
      </c>
      <c r="B16" s="64" t="s">
        <v>0</v>
      </c>
      <c r="C16" s="16" t="s">
        <v>48</v>
      </c>
      <c r="D16" s="72" t="s">
        <v>49</v>
      </c>
      <c r="E16" s="161" t="s">
        <v>11</v>
      </c>
      <c r="F16" s="17" t="s">
        <v>12</v>
      </c>
      <c r="G16" s="57" t="s">
        <v>13</v>
      </c>
      <c r="H16" s="58" t="s">
        <v>35</v>
      </c>
      <c r="I16" s="57"/>
      <c r="J16" s="54" t="s">
        <v>14</v>
      </c>
      <c r="K16" s="58" t="s">
        <v>35</v>
      </c>
      <c r="L16" s="58"/>
      <c r="M16" s="77" t="s">
        <v>11</v>
      </c>
      <c r="N16" s="56" t="s">
        <v>12</v>
      </c>
      <c r="O16" s="434"/>
      <c r="P16" s="436"/>
      <c r="Q16" s="438"/>
      <c r="R16" s="12"/>
      <c r="S16" s="53">
        <f>IF(R16="","",VLOOKUP(R16,'Bodové hodnocení'!$A$1:$B$20,2,FALSE))</f>
      </c>
    </row>
    <row r="17" spans="1:19" ht="15.75">
      <c r="A17" s="59" t="s">
        <v>1</v>
      </c>
      <c r="B17" s="65" t="s">
        <v>20</v>
      </c>
      <c r="C17" s="105">
        <v>19.752</v>
      </c>
      <c r="D17" s="106">
        <v>18.622</v>
      </c>
      <c r="E17" s="80">
        <f>IF(C17="","",MAX(C17,D17))</f>
        <v>19.752</v>
      </c>
      <c r="F17" s="27">
        <f>IF(C17="","",RANK(E17,$E$17:$E$27,1))</f>
        <v>1</v>
      </c>
      <c r="G17" s="168">
        <v>0.000728125</v>
      </c>
      <c r="H17" s="156"/>
      <c r="I17" s="82">
        <f>IF(G17="","",G17+H17)</f>
        <v>0.000728125</v>
      </c>
      <c r="J17" s="61"/>
      <c r="K17" s="156"/>
      <c r="L17" s="82">
        <f>IF(J17="","",J17+K17)</f>
      </c>
      <c r="M17" s="78">
        <f>IF(I17="","",MIN(L17,I17))</f>
        <v>0.000728125</v>
      </c>
      <c r="N17" s="152">
        <f aca="true" t="shared" si="7" ref="N17:N27">IF(M17="","",RANK(M17,$M$17:$M$27,1))</f>
        <v>1</v>
      </c>
      <c r="O17" s="37">
        <f>IF(F17="","",SUM(N17,F17))</f>
        <v>2</v>
      </c>
      <c r="P17" s="132">
        <f>IF(O17="","",RANK(O17,$O$17:$O$27,1))</f>
        <v>1</v>
      </c>
      <c r="Q17" s="260">
        <f>IF(P17="","",VLOOKUP(P17,'Bodové hodnocení'!$A$1:$B$20,2,FALSE))</f>
        <v>11</v>
      </c>
      <c r="R17" s="12"/>
      <c r="S17" s="157"/>
    </row>
    <row r="18" spans="1:19" ht="15.75">
      <c r="A18" s="13" t="s">
        <v>2</v>
      </c>
      <c r="B18" s="63" t="s">
        <v>21</v>
      </c>
      <c r="C18" s="75" t="s">
        <v>79</v>
      </c>
      <c r="D18" s="107" t="s">
        <v>79</v>
      </c>
      <c r="E18" s="81" t="s">
        <v>79</v>
      </c>
      <c r="F18" s="14">
        <v>11</v>
      </c>
      <c r="G18" s="38">
        <v>0.0008105324074074074</v>
      </c>
      <c r="H18" s="41">
        <v>0.00011574074074074073</v>
      </c>
      <c r="I18" s="83">
        <f aca="true" t="shared" si="8" ref="I18:I27">IF(G18="","",G18+H18)</f>
        <v>0.0009262731481481481</v>
      </c>
      <c r="J18" s="39">
        <v>0.0011943287037037037</v>
      </c>
      <c r="K18" s="41">
        <v>0.00011574074074074073</v>
      </c>
      <c r="L18" s="83">
        <f aca="true" t="shared" si="9" ref="L18:L27">IF(J18="","",J18+K18)</f>
        <v>0.0013100694444444444</v>
      </c>
      <c r="M18" s="83">
        <f aca="true" t="shared" si="10" ref="M18:M27">IF(I18="","",MIN(L18,I18))</f>
        <v>0.0009262731481481481</v>
      </c>
      <c r="N18" s="14">
        <f t="shared" si="7"/>
        <v>6</v>
      </c>
      <c r="O18" s="15">
        <f>IF(F18="","",SUM(N18,F18))</f>
        <v>17</v>
      </c>
      <c r="P18" s="60">
        <f>IF(O18="","",RANK(O18,$O$17:$O$27,1))</f>
        <v>10</v>
      </c>
      <c r="Q18" s="261">
        <f>IF(P18="","",VLOOKUP(P18,'Bodové hodnocení'!$A$1:$B$20,2,FALSE))</f>
        <v>2</v>
      </c>
      <c r="R18" s="12"/>
      <c r="S18" s="12"/>
    </row>
    <row r="19" spans="1:19" ht="15.75">
      <c r="A19" s="49" t="s">
        <v>3</v>
      </c>
      <c r="B19" s="66" t="s">
        <v>22</v>
      </c>
      <c r="C19" s="109">
        <v>31.781</v>
      </c>
      <c r="D19" s="110">
        <v>30.438</v>
      </c>
      <c r="E19" s="80">
        <f aca="true" t="shared" si="11" ref="E19:E27">IF(C19="","",MAX(C19,D19))</f>
        <v>31.781</v>
      </c>
      <c r="F19" s="24">
        <f>IF(C19="","",RANK(E19,$E$17:$E$27,1))</f>
        <v>5</v>
      </c>
      <c r="G19" s="45">
        <v>0.0008416666666666667</v>
      </c>
      <c r="H19" s="47">
        <v>0.00011574074074074073</v>
      </c>
      <c r="I19" s="84">
        <f t="shared" si="8"/>
        <v>0.0009574074074074074</v>
      </c>
      <c r="J19" s="46"/>
      <c r="K19" s="47"/>
      <c r="L19" s="84">
        <f t="shared" si="9"/>
      </c>
      <c r="M19" s="102">
        <f t="shared" si="10"/>
        <v>0.0009574074074074074</v>
      </c>
      <c r="N19" s="103">
        <f t="shared" si="7"/>
        <v>7</v>
      </c>
      <c r="O19" s="48">
        <f aca="true" t="shared" si="12" ref="O19:O27">IF(F19="","",SUM(N19,F19))</f>
        <v>12</v>
      </c>
      <c r="P19" s="133">
        <v>4</v>
      </c>
      <c r="Q19" s="262">
        <f>IF(P19="","",VLOOKUP(P19,'Bodové hodnocení'!$A$1:$B$20,2,FALSE))</f>
        <v>8</v>
      </c>
      <c r="R19" s="12"/>
      <c r="S19" s="12"/>
    </row>
    <row r="20" spans="1:17" ht="15.75">
      <c r="A20" s="13" t="s">
        <v>5</v>
      </c>
      <c r="B20" s="63" t="s">
        <v>37</v>
      </c>
      <c r="C20" s="75">
        <v>33.184</v>
      </c>
      <c r="D20" s="107">
        <v>32.393</v>
      </c>
      <c r="E20" s="81">
        <f t="shared" si="11"/>
        <v>33.184</v>
      </c>
      <c r="F20" s="14">
        <f>IF(C20="","",RANK(E20,$E$17:$E$27,1))</f>
        <v>7</v>
      </c>
      <c r="G20" s="38">
        <v>0.0008391203703703703</v>
      </c>
      <c r="H20" s="41"/>
      <c r="I20" s="83">
        <f t="shared" si="8"/>
        <v>0.0008391203703703703</v>
      </c>
      <c r="J20" s="39"/>
      <c r="K20" s="41"/>
      <c r="L20" s="83">
        <f t="shared" si="9"/>
      </c>
      <c r="M20" s="83">
        <f t="shared" si="10"/>
        <v>0.0008391203703703703</v>
      </c>
      <c r="N20" s="14">
        <f t="shared" si="7"/>
        <v>5</v>
      </c>
      <c r="O20" s="15">
        <f t="shared" si="12"/>
        <v>12</v>
      </c>
      <c r="P20" s="60">
        <v>5</v>
      </c>
      <c r="Q20" s="261">
        <f>IF(P20="","",VLOOKUP(P20,'Bodové hodnocení'!$A$1:$B$20,2,FALSE))</f>
        <v>7</v>
      </c>
    </row>
    <row r="21" spans="1:17" ht="15.75">
      <c r="A21" s="49" t="s">
        <v>6</v>
      </c>
      <c r="B21" s="66" t="s">
        <v>76</v>
      </c>
      <c r="C21" s="74" t="s">
        <v>79</v>
      </c>
      <c r="D21" s="154" t="s">
        <v>79</v>
      </c>
      <c r="E21" s="216" t="s">
        <v>79</v>
      </c>
      <c r="F21" s="24">
        <v>11</v>
      </c>
      <c r="G21" s="194">
        <v>0.0008819444444444444</v>
      </c>
      <c r="H21" s="193">
        <v>0.00011574074074074073</v>
      </c>
      <c r="I21" s="84">
        <f t="shared" si="8"/>
        <v>0.0009976851851851852</v>
      </c>
      <c r="J21" s="50"/>
      <c r="K21" s="193"/>
      <c r="L21" s="84">
        <f t="shared" si="9"/>
      </c>
      <c r="M21" s="84">
        <f t="shared" si="10"/>
        <v>0.0009976851851851852</v>
      </c>
      <c r="N21" s="24">
        <f t="shared" si="7"/>
        <v>9</v>
      </c>
      <c r="O21" s="195">
        <f t="shared" si="12"/>
        <v>20</v>
      </c>
      <c r="P21" s="196">
        <f>IF(O21="","",RANK(O21,$O$17:$O$27,1))</f>
        <v>11</v>
      </c>
      <c r="Q21" s="266">
        <f>IF(P21="","",VLOOKUP(P21,'Bodové hodnocení'!$A$1:$B$20,2,FALSE))</f>
        <v>1</v>
      </c>
    </row>
    <row r="22" spans="1:17" ht="15.75">
      <c r="A22" s="13" t="s">
        <v>7</v>
      </c>
      <c r="B22" s="63" t="s">
        <v>57</v>
      </c>
      <c r="C22" s="75">
        <v>41.546</v>
      </c>
      <c r="D22" s="107" t="s">
        <v>79</v>
      </c>
      <c r="E22" s="81" t="s">
        <v>79</v>
      </c>
      <c r="F22" s="14">
        <v>11</v>
      </c>
      <c r="G22" s="38">
        <v>0.0008197916666666666</v>
      </c>
      <c r="H22" s="41"/>
      <c r="I22" s="83">
        <f t="shared" si="8"/>
        <v>0.0008197916666666666</v>
      </c>
      <c r="J22" s="39"/>
      <c r="K22" s="41"/>
      <c r="L22" s="83"/>
      <c r="M22" s="83">
        <f>IF(I22="","",MIN(L22,I22))</f>
        <v>0.0008197916666666666</v>
      </c>
      <c r="N22" s="14">
        <f t="shared" si="7"/>
        <v>3</v>
      </c>
      <c r="O22" s="15">
        <f t="shared" si="12"/>
        <v>14</v>
      </c>
      <c r="P22" s="60">
        <v>7</v>
      </c>
      <c r="Q22" s="261">
        <f>IF(P22="","",VLOOKUP(P22,'Bodové hodnocení'!$A$1:$B$20,2,FALSE))</f>
        <v>5</v>
      </c>
    </row>
    <row r="23" spans="1:17" ht="15.75">
      <c r="A23" s="49" t="s">
        <v>38</v>
      </c>
      <c r="B23" s="66" t="s">
        <v>40</v>
      </c>
      <c r="C23" s="74">
        <v>34.412</v>
      </c>
      <c r="D23" s="154">
        <v>32.185</v>
      </c>
      <c r="E23" s="216">
        <f t="shared" si="11"/>
        <v>34.412</v>
      </c>
      <c r="F23" s="24">
        <f>IF(C23="","",RANK(E23,$E$17:$E$27,1))</f>
        <v>8</v>
      </c>
      <c r="G23" s="194">
        <v>0.0008386574074074074</v>
      </c>
      <c r="H23" s="193"/>
      <c r="I23" s="84">
        <f t="shared" si="8"/>
        <v>0.0008386574074074074</v>
      </c>
      <c r="J23" s="50"/>
      <c r="K23" s="193"/>
      <c r="L23" s="84">
        <f t="shared" si="9"/>
      </c>
      <c r="M23" s="84">
        <f t="shared" si="10"/>
        <v>0.0008386574074074074</v>
      </c>
      <c r="N23" s="24">
        <f t="shared" si="7"/>
        <v>4</v>
      </c>
      <c r="O23" s="195">
        <f t="shared" si="12"/>
        <v>12</v>
      </c>
      <c r="P23" s="196">
        <v>6</v>
      </c>
      <c r="Q23" s="266">
        <f>IF(P23="","",VLOOKUP(P23,'Bodové hodnocení'!$A$1:$B$20,2,FALSE))</f>
        <v>6</v>
      </c>
    </row>
    <row r="24" spans="1:17" ht="15.75">
      <c r="A24" s="13" t="s">
        <v>47</v>
      </c>
      <c r="B24" s="63" t="s">
        <v>24</v>
      </c>
      <c r="C24" s="75">
        <v>31.611</v>
      </c>
      <c r="D24" s="107">
        <v>22.005</v>
      </c>
      <c r="E24" s="81">
        <f t="shared" si="11"/>
        <v>31.611</v>
      </c>
      <c r="F24" s="14">
        <f>IF(C24="","",RANK(E24,$E$17:$E$27,1))</f>
        <v>4</v>
      </c>
      <c r="G24" s="38">
        <v>0.0007474537037037037</v>
      </c>
      <c r="H24" s="41"/>
      <c r="I24" s="83">
        <f t="shared" si="8"/>
        <v>0.0007474537037037037</v>
      </c>
      <c r="J24" s="39">
        <v>0.001058564814814815</v>
      </c>
      <c r="K24" s="41">
        <v>0.00015046296296296297</v>
      </c>
      <c r="L24" s="83">
        <f t="shared" si="9"/>
        <v>0.0012090277777777778</v>
      </c>
      <c r="M24" s="83">
        <f t="shared" si="10"/>
        <v>0.0007474537037037037</v>
      </c>
      <c r="N24" s="14">
        <f t="shared" si="7"/>
        <v>2</v>
      </c>
      <c r="O24" s="15">
        <f t="shared" si="12"/>
        <v>6</v>
      </c>
      <c r="P24" s="60">
        <f>IF(O24="","",RANK(O24,$O$17:$O$27,1))</f>
        <v>2</v>
      </c>
      <c r="Q24" s="261">
        <f>IF(P24="","",VLOOKUP(P24,'Bodové hodnocení'!$A$1:$B$20,2,FALSE))</f>
        <v>10</v>
      </c>
    </row>
    <row r="25" spans="1:17" ht="15.75">
      <c r="A25" s="49" t="s">
        <v>51</v>
      </c>
      <c r="B25" s="66" t="s">
        <v>41</v>
      </c>
      <c r="C25" s="74">
        <v>22.547</v>
      </c>
      <c r="D25" s="154">
        <v>23.168</v>
      </c>
      <c r="E25" s="218">
        <f t="shared" si="11"/>
        <v>23.168</v>
      </c>
      <c r="F25" s="24">
        <f>IF(C25="","",RANK(E25,$E$17:$E$27,1))</f>
        <v>2</v>
      </c>
      <c r="G25" s="194">
        <v>0.0008388888888888889</v>
      </c>
      <c r="H25" s="193">
        <v>0.00023148148148148146</v>
      </c>
      <c r="I25" s="84">
        <f t="shared" si="8"/>
        <v>0.0010703703703703704</v>
      </c>
      <c r="J25" s="50"/>
      <c r="K25" s="193"/>
      <c r="L25" s="84">
        <f t="shared" si="9"/>
      </c>
      <c r="M25" s="84">
        <f t="shared" si="10"/>
        <v>0.0010703703703703704</v>
      </c>
      <c r="N25" s="24">
        <f t="shared" si="7"/>
        <v>10</v>
      </c>
      <c r="O25" s="195">
        <f t="shared" si="12"/>
        <v>12</v>
      </c>
      <c r="P25" s="196">
        <f>IF(O25="","",RANK(O25,$O$17:$O$27,1))</f>
        <v>3</v>
      </c>
      <c r="Q25" s="266">
        <f>IF(P25="","",VLOOKUP(P25,'Bodové hodnocení'!$A$1:$B$20,2,FALSE))</f>
        <v>9</v>
      </c>
    </row>
    <row r="26" spans="1:17" ht="15.75">
      <c r="A26" s="13" t="s">
        <v>66</v>
      </c>
      <c r="B26" s="63" t="s">
        <v>42</v>
      </c>
      <c r="C26" s="75">
        <v>31.498</v>
      </c>
      <c r="D26" s="107">
        <v>32.149</v>
      </c>
      <c r="E26" s="108">
        <f t="shared" si="11"/>
        <v>32.149</v>
      </c>
      <c r="F26" s="14">
        <f>IF(C26="","",RANK(E26,$E$17:$E$27,1))</f>
        <v>6</v>
      </c>
      <c r="G26" s="38">
        <v>0.0008782407407407406</v>
      </c>
      <c r="H26" s="41">
        <v>0.00011574074074074073</v>
      </c>
      <c r="I26" s="83">
        <f t="shared" si="8"/>
        <v>0.0009939814814814813</v>
      </c>
      <c r="J26" s="39"/>
      <c r="K26" s="41"/>
      <c r="L26" s="83">
        <f t="shared" si="9"/>
      </c>
      <c r="M26" s="83">
        <f t="shared" si="10"/>
        <v>0.0009939814814814813</v>
      </c>
      <c r="N26" s="14">
        <f t="shared" si="7"/>
        <v>8</v>
      </c>
      <c r="O26" s="15">
        <f t="shared" si="12"/>
        <v>14</v>
      </c>
      <c r="P26" s="60">
        <v>9</v>
      </c>
      <c r="Q26" s="261">
        <f>IF(P26="","",VLOOKUP(P26,'Bodové hodnocení'!$A$1:$B$20,2,FALSE))</f>
        <v>3</v>
      </c>
    </row>
    <row r="27" spans="1:17" ht="16.5" thickBot="1">
      <c r="A27" s="51" t="s">
        <v>71</v>
      </c>
      <c r="B27" s="66" t="s">
        <v>23</v>
      </c>
      <c r="C27" s="224">
        <v>26.715</v>
      </c>
      <c r="D27" s="219">
        <v>26.573</v>
      </c>
      <c r="E27" s="220">
        <f t="shared" si="11"/>
        <v>26.715</v>
      </c>
      <c r="F27" s="25">
        <f>IF(C27="","",RANK(E27,$E$17:$E$27,1))</f>
        <v>3</v>
      </c>
      <c r="G27" s="221">
        <v>0.0011074074074074074</v>
      </c>
      <c r="H27" s="222"/>
      <c r="I27" s="145">
        <f t="shared" si="8"/>
        <v>0.0011074074074074074</v>
      </c>
      <c r="J27" s="223"/>
      <c r="K27" s="222"/>
      <c r="L27" s="145">
        <f t="shared" si="9"/>
      </c>
      <c r="M27" s="145">
        <f t="shared" si="10"/>
        <v>0.0011074074074074074</v>
      </c>
      <c r="N27" s="25">
        <f t="shared" si="7"/>
        <v>11</v>
      </c>
      <c r="O27" s="225">
        <f t="shared" si="12"/>
        <v>14</v>
      </c>
      <c r="P27" s="226">
        <v>8</v>
      </c>
      <c r="Q27" s="267">
        <f>IF(P27="","",VLOOKUP(P27,'Bodové hodnocení'!$A$1:$B$20,2,FALSE))</f>
        <v>4</v>
      </c>
    </row>
    <row r="28" spans="1:17" ht="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268"/>
    </row>
  </sheetData>
  <sheetProtection/>
  <mergeCells count="15">
    <mergeCell ref="P15:P16"/>
    <mergeCell ref="O15:O16"/>
    <mergeCell ref="O3:O4"/>
    <mergeCell ref="P3:P4"/>
    <mergeCell ref="Q3:Q4"/>
    <mergeCell ref="A15:B15"/>
    <mergeCell ref="C15:F15"/>
    <mergeCell ref="G15:N15"/>
    <mergeCell ref="Q15:Q16"/>
    <mergeCell ref="A1:Q1"/>
    <mergeCell ref="A3:B3"/>
    <mergeCell ref="C3:F3"/>
    <mergeCell ref="G3:N3"/>
    <mergeCell ref="O13:Q13"/>
    <mergeCell ref="O6:Q6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="90" zoomScaleNormal="90" zoomScaleSheetLayoutView="80" zoomScalePageLayoutView="0" workbookViewId="0" topLeftCell="A1">
      <selection activeCell="A22" sqref="A22:IV22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7" width="10.7109375" style="28" customWidth="1"/>
    <col min="8" max="8" width="10.421875" style="28" customWidth="1"/>
    <col min="9" max="9" width="9.57421875" style="28" hidden="1" customWidth="1"/>
    <col min="10" max="11" width="10.7109375" style="28" customWidth="1"/>
    <col min="12" max="12" width="7.00390625" style="28" hidden="1" customWidth="1"/>
    <col min="13" max="13" width="13.7109375" style="28" customWidth="1"/>
    <col min="14" max="14" width="10.7109375" style="28" customWidth="1"/>
    <col min="15" max="15" width="17.140625" style="28" customWidth="1"/>
    <col min="16" max="16" width="10.7109375" style="28" customWidth="1"/>
    <col min="17" max="17" width="10.7109375" style="182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67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30" t="s">
        <v>19</v>
      </c>
      <c r="H3" s="430"/>
      <c r="I3" s="430"/>
      <c r="J3" s="431"/>
      <c r="K3" s="431"/>
      <c r="L3" s="431"/>
      <c r="M3" s="431"/>
      <c r="N3" s="432"/>
      <c r="O3" s="433" t="s">
        <v>15</v>
      </c>
      <c r="P3" s="435" t="s">
        <v>9</v>
      </c>
      <c r="Q3" s="437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35</v>
      </c>
      <c r="I4" s="18"/>
      <c r="J4" s="19" t="s">
        <v>14</v>
      </c>
      <c r="K4" s="19" t="s">
        <v>35</v>
      </c>
      <c r="L4" s="19"/>
      <c r="M4" s="76" t="s">
        <v>11</v>
      </c>
      <c r="N4" s="17" t="s">
        <v>12</v>
      </c>
      <c r="O4" s="434"/>
      <c r="P4" s="436"/>
      <c r="Q4" s="438"/>
    </row>
    <row r="5" spans="1:19" ht="15.75">
      <c r="A5" s="8" t="s">
        <v>1</v>
      </c>
      <c r="B5" s="65" t="s">
        <v>23</v>
      </c>
      <c r="C5" s="183">
        <v>36.565</v>
      </c>
      <c r="D5" s="71">
        <v>32.992</v>
      </c>
      <c r="E5" s="80">
        <f aca="true" t="shared" si="0" ref="E5:E10">IF(C5="","",MAX(C5,D5))</f>
        <v>36.565</v>
      </c>
      <c r="F5" s="36">
        <f aca="true" t="shared" si="1" ref="F5:F11">IF(C5="","",RANK(E5,$E$5:$E$11,1))</f>
        <v>2</v>
      </c>
      <c r="G5" s="168">
        <v>0.0011340277777777779</v>
      </c>
      <c r="H5" s="47"/>
      <c r="I5" s="82">
        <f>IF(G5="","",G5+H5)</f>
        <v>0.0011340277777777779</v>
      </c>
      <c r="J5" s="61"/>
      <c r="K5" s="156"/>
      <c r="L5" s="82">
        <f>IF(J5="","",J5+K5)</f>
      </c>
      <c r="M5" s="101">
        <f aca="true" t="shared" si="2" ref="M5:M11">IF(I5="","",MIN(L5,I5))</f>
        <v>0.0011340277777777779</v>
      </c>
      <c r="N5" s="152">
        <f aca="true" t="shared" si="3" ref="N5:N11">IF(M5="","",RANK(M5,$M$5:$M$11,1))</f>
        <v>3</v>
      </c>
      <c r="O5" s="37">
        <f aca="true" t="shared" si="4" ref="O5:O10">IF(F5="","",SUM(N5,F5))</f>
        <v>5</v>
      </c>
      <c r="P5" s="132">
        <f aca="true" t="shared" si="5" ref="P5:P10">IF(O5="","",RANK(O5,$O$5:$O$11,1))</f>
        <v>2</v>
      </c>
      <c r="Q5" s="260">
        <f>IF(P5="","",VLOOKUP(P5,'Bodové hodnocení'!$A$1:$B$20,2,FALSE))</f>
        <v>10</v>
      </c>
      <c r="R5" s="12"/>
      <c r="S5" s="12"/>
    </row>
    <row r="6" spans="1:19" ht="15.75">
      <c r="A6" s="13" t="s">
        <v>2</v>
      </c>
      <c r="B6" s="63" t="s">
        <v>21</v>
      </c>
      <c r="C6" s="73">
        <v>41.032</v>
      </c>
      <c r="D6" s="73">
        <v>41.554</v>
      </c>
      <c r="E6" s="81">
        <f t="shared" si="0"/>
        <v>41.554</v>
      </c>
      <c r="F6" s="44">
        <f t="shared" si="1"/>
        <v>3</v>
      </c>
      <c r="G6" s="38">
        <v>0.0014400462962962963</v>
      </c>
      <c r="H6" s="41">
        <v>0.00023148148148148146</v>
      </c>
      <c r="I6" s="83">
        <f aca="true" t="shared" si="6" ref="I6:I11">IF(G6="","",G6+H6)</f>
        <v>0.0016715277777777776</v>
      </c>
      <c r="J6" s="39"/>
      <c r="K6" s="41"/>
      <c r="L6" s="83">
        <f aca="true" t="shared" si="7" ref="L6:L11">IF(J6="","",J6+K6)</f>
      </c>
      <c r="M6" s="83">
        <f t="shared" si="2"/>
        <v>0.0016715277777777776</v>
      </c>
      <c r="N6" s="14">
        <f t="shared" si="3"/>
        <v>6</v>
      </c>
      <c r="O6" s="15">
        <f t="shared" si="4"/>
        <v>9</v>
      </c>
      <c r="P6" s="60">
        <f t="shared" si="5"/>
        <v>5</v>
      </c>
      <c r="Q6" s="261">
        <f>IF(P6="","",VLOOKUP(P6,'Bodové hodnocení'!$A$1:$B$20,2,FALSE))</f>
        <v>7</v>
      </c>
      <c r="R6" s="12"/>
      <c r="S6" s="12"/>
    </row>
    <row r="7" spans="1:19" ht="15.75">
      <c r="A7" s="7" t="s">
        <v>3</v>
      </c>
      <c r="B7" s="66" t="s">
        <v>22</v>
      </c>
      <c r="C7" s="71">
        <v>64.906</v>
      </c>
      <c r="D7" s="71">
        <v>62.725</v>
      </c>
      <c r="E7" s="80">
        <f t="shared" si="0"/>
        <v>64.906</v>
      </c>
      <c r="F7" s="36">
        <f t="shared" si="1"/>
        <v>6</v>
      </c>
      <c r="G7" s="43">
        <v>0.0009189814814814815</v>
      </c>
      <c r="H7" s="47"/>
      <c r="I7" s="84">
        <f t="shared" si="6"/>
        <v>0.0009189814814814815</v>
      </c>
      <c r="J7" s="46"/>
      <c r="K7" s="47"/>
      <c r="L7" s="84">
        <f t="shared" si="7"/>
      </c>
      <c r="M7" s="102">
        <f t="shared" si="2"/>
        <v>0.0009189814814814815</v>
      </c>
      <c r="N7" s="103">
        <f t="shared" si="3"/>
        <v>1</v>
      </c>
      <c r="O7" s="48">
        <f t="shared" si="4"/>
        <v>7</v>
      </c>
      <c r="P7" s="133">
        <f t="shared" si="5"/>
        <v>3</v>
      </c>
      <c r="Q7" s="262">
        <f>IF(P7="","",VLOOKUP(P7,'Bodové hodnocení'!$A$1:$B$20,2,FALSE))</f>
        <v>9</v>
      </c>
      <c r="R7" s="12"/>
      <c r="S7" s="12"/>
    </row>
    <row r="8" spans="1:19" ht="15.75">
      <c r="A8" s="13" t="s">
        <v>4</v>
      </c>
      <c r="B8" s="63" t="s">
        <v>77</v>
      </c>
      <c r="C8" s="73">
        <v>45.308</v>
      </c>
      <c r="D8" s="73">
        <v>44.319</v>
      </c>
      <c r="E8" s="81">
        <f t="shared" si="0"/>
        <v>45.308</v>
      </c>
      <c r="F8" s="44">
        <f t="shared" si="1"/>
        <v>4</v>
      </c>
      <c r="G8" s="38">
        <v>0.0011755787037037036</v>
      </c>
      <c r="H8" s="41"/>
      <c r="I8" s="83">
        <f t="shared" si="6"/>
        <v>0.0011755787037037036</v>
      </c>
      <c r="J8" s="39"/>
      <c r="K8" s="41"/>
      <c r="L8" s="83">
        <f t="shared" si="7"/>
      </c>
      <c r="M8" s="83">
        <f t="shared" si="2"/>
        <v>0.0011755787037037036</v>
      </c>
      <c r="N8" s="14">
        <f t="shared" si="3"/>
        <v>4</v>
      </c>
      <c r="O8" s="15">
        <f t="shared" si="4"/>
        <v>8</v>
      </c>
      <c r="P8" s="60">
        <f t="shared" si="5"/>
        <v>4</v>
      </c>
      <c r="Q8" s="261">
        <f>IF(P8="","",VLOOKUP(P8,'Bodové hodnocení'!$A$1:$B$20,2,FALSE))</f>
        <v>8</v>
      </c>
      <c r="R8" s="12"/>
      <c r="S8" s="12"/>
    </row>
    <row r="9" spans="1:19" ht="15.75">
      <c r="A9" s="49" t="s">
        <v>5</v>
      </c>
      <c r="B9" s="208" t="s">
        <v>80</v>
      </c>
      <c r="C9" s="215">
        <v>50.199</v>
      </c>
      <c r="D9" s="215">
        <v>54.023</v>
      </c>
      <c r="E9" s="216">
        <f t="shared" si="0"/>
        <v>54.023</v>
      </c>
      <c r="F9" s="217">
        <f t="shared" si="1"/>
        <v>5</v>
      </c>
      <c r="G9" s="199">
        <v>0.0011519675925925927</v>
      </c>
      <c r="H9" s="198">
        <v>0.00011574074074074073</v>
      </c>
      <c r="I9" s="84">
        <f t="shared" si="6"/>
        <v>0.0012677083333333334</v>
      </c>
      <c r="J9" s="50"/>
      <c r="K9" s="193"/>
      <c r="L9" s="84">
        <f t="shared" si="7"/>
      </c>
      <c r="M9" s="84">
        <f t="shared" si="2"/>
        <v>0.0012677083333333334</v>
      </c>
      <c r="N9" s="24">
        <f t="shared" si="3"/>
        <v>5</v>
      </c>
      <c r="O9" s="195">
        <f t="shared" si="4"/>
        <v>10</v>
      </c>
      <c r="P9" s="196">
        <f t="shared" si="5"/>
        <v>6</v>
      </c>
      <c r="Q9" s="266">
        <f>IF(P9="","",VLOOKUP(P9,'Bodové hodnocení'!$A$1:$B$20,2,FALSE))</f>
        <v>6</v>
      </c>
      <c r="R9" s="12"/>
      <c r="S9" s="12"/>
    </row>
    <row r="10" spans="1:19" ht="15.75">
      <c r="A10" s="13" t="s">
        <v>6</v>
      </c>
      <c r="B10" s="63" t="s">
        <v>42</v>
      </c>
      <c r="C10" s="107">
        <v>33.488</v>
      </c>
      <c r="D10" s="107">
        <v>33.811</v>
      </c>
      <c r="E10" s="108">
        <f t="shared" si="0"/>
        <v>33.811</v>
      </c>
      <c r="F10" s="44">
        <f t="shared" si="1"/>
        <v>1</v>
      </c>
      <c r="G10" s="192">
        <v>0.0010225694444444447</v>
      </c>
      <c r="H10" s="41"/>
      <c r="I10" s="83">
        <f t="shared" si="6"/>
        <v>0.0010225694444444447</v>
      </c>
      <c r="J10" s="39"/>
      <c r="K10" s="41"/>
      <c r="L10" s="83">
        <f t="shared" si="7"/>
      </c>
      <c r="M10" s="83">
        <f t="shared" si="2"/>
        <v>0.0010225694444444447</v>
      </c>
      <c r="N10" s="14">
        <f t="shared" si="3"/>
        <v>2</v>
      </c>
      <c r="O10" s="15">
        <f t="shared" si="4"/>
        <v>3</v>
      </c>
      <c r="P10" s="60">
        <f t="shared" si="5"/>
        <v>1</v>
      </c>
      <c r="Q10" s="261">
        <f>IF(P10="","",VLOOKUP(P10,'Bodové hodnocení'!$A$1:$B$20,2,FALSE))</f>
        <v>11</v>
      </c>
      <c r="R10" s="12"/>
      <c r="S10" s="12"/>
    </row>
    <row r="11" spans="1:19" ht="16.5" thickBot="1">
      <c r="A11" s="51" t="s">
        <v>7</v>
      </c>
      <c r="B11" s="67" t="s">
        <v>37</v>
      </c>
      <c r="C11" s="219">
        <v>98.887</v>
      </c>
      <c r="D11" s="219">
        <v>90.59</v>
      </c>
      <c r="E11" s="220">
        <f>IF(C11="","",MAX(C11,D11))</f>
        <v>98.887</v>
      </c>
      <c r="F11" s="25">
        <f t="shared" si="1"/>
        <v>7</v>
      </c>
      <c r="G11" s="221"/>
      <c r="H11" s="222"/>
      <c r="I11" s="145">
        <f t="shared" si="6"/>
      </c>
      <c r="J11" s="223"/>
      <c r="K11" s="222"/>
      <c r="L11" s="145">
        <f t="shared" si="7"/>
      </c>
      <c r="M11" s="145">
        <f t="shared" si="2"/>
      </c>
      <c r="N11" s="25">
        <f t="shared" si="3"/>
      </c>
      <c r="O11" s="465" t="s">
        <v>78</v>
      </c>
      <c r="P11" s="466"/>
      <c r="Q11" s="467"/>
      <c r="R11" s="12"/>
      <c r="S11" s="12"/>
    </row>
    <row r="12" spans="3:17" ht="16.5" thickBot="1">
      <c r="C12" s="33"/>
      <c r="D12" s="33"/>
      <c r="P12" s="40"/>
      <c r="Q12" s="265"/>
    </row>
    <row r="13" spans="1:17" ht="15.75">
      <c r="A13" s="427" t="s">
        <v>17</v>
      </c>
      <c r="B13" s="428"/>
      <c r="C13" s="427" t="s">
        <v>39</v>
      </c>
      <c r="D13" s="429"/>
      <c r="E13" s="429"/>
      <c r="F13" s="428"/>
      <c r="G13" s="430" t="s">
        <v>19</v>
      </c>
      <c r="H13" s="430"/>
      <c r="I13" s="430"/>
      <c r="J13" s="431"/>
      <c r="K13" s="431"/>
      <c r="L13" s="431"/>
      <c r="M13" s="431"/>
      <c r="N13" s="432"/>
      <c r="O13" s="433" t="s">
        <v>15</v>
      </c>
      <c r="P13" s="435" t="s">
        <v>9</v>
      </c>
      <c r="Q13" s="437" t="s">
        <v>36</v>
      </c>
    </row>
    <row r="14" spans="1:17" ht="16.5" thickBot="1">
      <c r="A14" s="55" t="s">
        <v>10</v>
      </c>
      <c r="B14" s="64" t="s">
        <v>0</v>
      </c>
      <c r="C14" s="16" t="s">
        <v>48</v>
      </c>
      <c r="D14" s="72" t="s">
        <v>49</v>
      </c>
      <c r="E14" s="161" t="s">
        <v>11</v>
      </c>
      <c r="F14" s="17" t="s">
        <v>12</v>
      </c>
      <c r="G14" s="57" t="s">
        <v>13</v>
      </c>
      <c r="H14" s="58" t="s">
        <v>35</v>
      </c>
      <c r="I14" s="57"/>
      <c r="J14" s="54" t="s">
        <v>14</v>
      </c>
      <c r="K14" s="58" t="s">
        <v>35</v>
      </c>
      <c r="L14" s="58"/>
      <c r="M14" s="77" t="s">
        <v>11</v>
      </c>
      <c r="N14" s="56" t="s">
        <v>12</v>
      </c>
      <c r="O14" s="434"/>
      <c r="P14" s="436"/>
      <c r="Q14" s="438"/>
    </row>
    <row r="15" spans="1:19" ht="15.75">
      <c r="A15" s="59" t="s">
        <v>1</v>
      </c>
      <c r="B15" s="65" t="s">
        <v>23</v>
      </c>
      <c r="C15" s="105">
        <v>39.971</v>
      </c>
      <c r="D15" s="106">
        <v>38.263</v>
      </c>
      <c r="E15" s="80">
        <f>IF(C15="","",MAX(C15,D15))</f>
        <v>39.971</v>
      </c>
      <c r="F15" s="27">
        <f>IF(C15="","",RANK(E15,$E$15:$E$25,1))</f>
        <v>6</v>
      </c>
      <c r="G15" s="168">
        <v>0.0009172453703703703</v>
      </c>
      <c r="H15" s="156">
        <v>0.00011574074074074073</v>
      </c>
      <c r="I15" s="82">
        <f>IF(G15="","",G15+H15)</f>
        <v>0.001032986111111111</v>
      </c>
      <c r="J15" s="61"/>
      <c r="K15" s="156"/>
      <c r="L15" s="82">
        <f>IF(J15="","",J15+K15)</f>
      </c>
      <c r="M15" s="78">
        <f>IF(I15="","",MIN(L15,I15))</f>
        <v>0.001032986111111111</v>
      </c>
      <c r="N15" s="152">
        <f aca="true" t="shared" si="8" ref="N15:N25">IF(M15="","",RANK(M15,$M$15:$M$25,1))</f>
        <v>10</v>
      </c>
      <c r="O15" s="291">
        <f>IF(F15="","",SUM(N15,F15))</f>
        <v>16</v>
      </c>
      <c r="P15" s="132">
        <f>IF(O15="","",RANK(O15,$O$15:$O$25,1))</f>
        <v>9</v>
      </c>
      <c r="Q15" s="260">
        <f>IF(P15="","",VLOOKUP(P15,'Bodové hodnocení'!$A$1:$B$20,2,FALSE))</f>
        <v>3</v>
      </c>
      <c r="R15" s="12"/>
      <c r="S15" s="12"/>
    </row>
    <row r="16" spans="1:19" ht="15.75">
      <c r="A16" s="13" t="s">
        <v>2</v>
      </c>
      <c r="B16" s="63" t="s">
        <v>24</v>
      </c>
      <c r="C16" s="75">
        <v>35.362</v>
      </c>
      <c r="D16" s="107">
        <v>36.693</v>
      </c>
      <c r="E16" s="81">
        <f>IF(C16="","",MAX(C16,D16))</f>
        <v>36.693</v>
      </c>
      <c r="F16" s="14">
        <f>IF(C16="","",RANK(E16,$E$15:$E$25,1))</f>
        <v>4</v>
      </c>
      <c r="G16" s="38">
        <v>0.0007282407407407407</v>
      </c>
      <c r="H16" s="41"/>
      <c r="I16" s="83">
        <f aca="true" t="shared" si="9" ref="I16:I25">IF(G16="","",G16+H16)</f>
        <v>0.0007282407407407407</v>
      </c>
      <c r="J16" s="39">
        <v>0.0009074074074074074</v>
      </c>
      <c r="K16" s="41">
        <v>0.00023148148148148146</v>
      </c>
      <c r="L16" s="83">
        <f aca="true" t="shared" si="10" ref="L16:L25">IF(J16="","",J16+K16)</f>
        <v>0.001138888888888889</v>
      </c>
      <c r="M16" s="83">
        <f aca="true" t="shared" si="11" ref="M16:M21">IF(I16="","",MIN(L16,I16))</f>
        <v>0.0007282407407407407</v>
      </c>
      <c r="N16" s="14">
        <f t="shared" si="8"/>
        <v>1</v>
      </c>
      <c r="O16" s="15">
        <f>IF(F16="","",SUM(N16,F16))</f>
        <v>5</v>
      </c>
      <c r="P16" s="60">
        <f>IF(O16="","",RANK(O16,$O$15:$O$25,1))</f>
        <v>2</v>
      </c>
      <c r="Q16" s="261">
        <f>IF(P16="","",VLOOKUP(P16,'Bodové hodnocení'!$A$1:$B$20,2,FALSE))</f>
        <v>10</v>
      </c>
      <c r="R16" s="12"/>
      <c r="S16" s="12"/>
    </row>
    <row r="17" spans="1:19" ht="15.75">
      <c r="A17" s="49" t="s">
        <v>3</v>
      </c>
      <c r="B17" s="66" t="s">
        <v>21</v>
      </c>
      <c r="C17" s="109">
        <v>30.713</v>
      </c>
      <c r="D17" s="110">
        <v>29.121</v>
      </c>
      <c r="E17" s="80">
        <f aca="true" t="shared" si="12" ref="E17:E23">IF(C17="","",MAX(C17,D17))</f>
        <v>30.713</v>
      </c>
      <c r="F17" s="24">
        <f>IF(C17="","",RANK(E17,$E$15:$E$25,1))</f>
        <v>2</v>
      </c>
      <c r="G17" s="45">
        <v>0.0007474537037037037</v>
      </c>
      <c r="H17" s="47"/>
      <c r="I17" s="84">
        <f t="shared" si="9"/>
        <v>0.0007474537037037037</v>
      </c>
      <c r="J17" s="46">
        <v>0.0010045138888888888</v>
      </c>
      <c r="K17" s="47"/>
      <c r="L17" s="84">
        <f t="shared" si="10"/>
        <v>0.0010045138888888888</v>
      </c>
      <c r="M17" s="102">
        <f t="shared" si="11"/>
        <v>0.0007474537037037037</v>
      </c>
      <c r="N17" s="103">
        <f t="shared" si="8"/>
        <v>2</v>
      </c>
      <c r="O17" s="48">
        <f>IF(F17="","",SUM(N17,F17))</f>
        <v>4</v>
      </c>
      <c r="P17" s="133">
        <f>IF(O17="","",RANK(O17,$O$15:$O$25,1))</f>
        <v>1</v>
      </c>
      <c r="Q17" s="262">
        <f>IF(P17="","",VLOOKUP(P17,'Bodové hodnocení'!$A$1:$B$20,2,FALSE))</f>
        <v>11</v>
      </c>
      <c r="R17" s="12"/>
      <c r="S17" s="157"/>
    </row>
    <row r="18" spans="1:19" ht="15.75">
      <c r="A18" s="13" t="s">
        <v>4</v>
      </c>
      <c r="B18" s="63" t="s">
        <v>20</v>
      </c>
      <c r="C18" s="75">
        <v>30.173</v>
      </c>
      <c r="D18" s="107">
        <v>31.553</v>
      </c>
      <c r="E18" s="81" t="s">
        <v>79</v>
      </c>
      <c r="F18" s="14">
        <v>11</v>
      </c>
      <c r="G18" s="38">
        <v>0.0009150462962962963</v>
      </c>
      <c r="H18" s="41"/>
      <c r="I18" s="83">
        <f t="shared" si="9"/>
        <v>0.0009150462962962963</v>
      </c>
      <c r="J18" s="39"/>
      <c r="K18" s="41"/>
      <c r="L18" s="83">
        <f t="shared" si="10"/>
      </c>
      <c r="M18" s="83">
        <f t="shared" si="11"/>
        <v>0.0009150462962962963</v>
      </c>
      <c r="N18" s="14">
        <f t="shared" si="8"/>
        <v>9</v>
      </c>
      <c r="O18" s="15">
        <f>IF(F18="","",SUM(N18,F18))</f>
        <v>20</v>
      </c>
      <c r="P18" s="60">
        <f>IF(O18="","",RANK(O18,$O$15:$O$25,1))</f>
        <v>10</v>
      </c>
      <c r="Q18" s="261">
        <f>IF(P18="","",VLOOKUP(P18,'Bodové hodnocení'!$A$1:$B$20,2,FALSE))</f>
        <v>2</v>
      </c>
      <c r="R18" s="12"/>
      <c r="S18" s="53">
        <f>IF(R18="","",VLOOKUP(R18,'Bodové hodnocení'!$A$1:$B$20,2,FALSE))</f>
      </c>
    </row>
    <row r="19" spans="1:19" ht="15.75">
      <c r="A19" s="49" t="s">
        <v>5</v>
      </c>
      <c r="B19" s="66" t="s">
        <v>22</v>
      </c>
      <c r="C19" s="109">
        <v>39.008</v>
      </c>
      <c r="D19" s="110">
        <v>49.763</v>
      </c>
      <c r="E19" s="80">
        <f t="shared" si="12"/>
        <v>49.763</v>
      </c>
      <c r="F19" s="24">
        <f>IF(C19="","",RANK(E19,$E$15:$E$25,1))</f>
        <v>7</v>
      </c>
      <c r="G19" s="45">
        <v>0.0008668981481481482</v>
      </c>
      <c r="H19" s="47"/>
      <c r="I19" s="84">
        <f t="shared" si="9"/>
        <v>0.0008668981481481482</v>
      </c>
      <c r="J19" s="46"/>
      <c r="K19" s="47"/>
      <c r="L19" s="84">
        <f t="shared" si="10"/>
      </c>
      <c r="M19" s="102">
        <f t="shared" si="11"/>
        <v>0.0008668981481481482</v>
      </c>
      <c r="N19" s="103">
        <f t="shared" si="8"/>
        <v>6</v>
      </c>
      <c r="O19" s="48">
        <f aca="true" t="shared" si="13" ref="O19:O25">IF(F19="","",SUM(N19,F19))</f>
        <v>13</v>
      </c>
      <c r="P19" s="133">
        <v>6</v>
      </c>
      <c r="Q19" s="262">
        <f>IF(P19="","",VLOOKUP(P19,'Bodové hodnocení'!$A$1:$B$20,2,FALSE))</f>
        <v>6</v>
      </c>
      <c r="R19" s="12"/>
      <c r="S19" s="53">
        <f>IF(R19="","",VLOOKUP(R19,'Bodové hodnocení'!$A$1:$B$20,2,FALSE))</f>
      </c>
    </row>
    <row r="20" spans="1:19" ht="15.75">
      <c r="A20" s="13" t="s">
        <v>6</v>
      </c>
      <c r="B20" s="63" t="s">
        <v>37</v>
      </c>
      <c r="C20" s="75" t="s">
        <v>79</v>
      </c>
      <c r="D20" s="107" t="s">
        <v>79</v>
      </c>
      <c r="E20" s="81" t="s">
        <v>79</v>
      </c>
      <c r="F20" s="14">
        <v>11</v>
      </c>
      <c r="G20" s="38">
        <v>0.0009258101851851852</v>
      </c>
      <c r="H20" s="41">
        <v>0.00011574074074074073</v>
      </c>
      <c r="I20" s="83">
        <f t="shared" si="9"/>
        <v>0.001041550925925926</v>
      </c>
      <c r="J20" s="39"/>
      <c r="K20" s="41"/>
      <c r="L20" s="83">
        <f t="shared" si="10"/>
      </c>
      <c r="M20" s="83">
        <f t="shared" si="11"/>
        <v>0.001041550925925926</v>
      </c>
      <c r="N20" s="14">
        <f t="shared" si="8"/>
        <v>11</v>
      </c>
      <c r="O20" s="15">
        <f t="shared" si="13"/>
        <v>22</v>
      </c>
      <c r="P20" s="60">
        <f>IF(O20="","",RANK(O20,$O$15:$O$25,1))</f>
        <v>11</v>
      </c>
      <c r="Q20" s="261">
        <f>IF(P20="","",VLOOKUP(P20,'Bodové hodnocení'!$A$1:$B$20,2,FALSE))</f>
        <v>1</v>
      </c>
      <c r="R20" s="12"/>
      <c r="S20" s="157"/>
    </row>
    <row r="21" spans="1:19" ht="15.75">
      <c r="A21" s="49" t="s">
        <v>7</v>
      </c>
      <c r="B21" s="66" t="s">
        <v>76</v>
      </c>
      <c r="C21" s="74">
        <v>38.733</v>
      </c>
      <c r="D21" s="154">
        <v>39.767</v>
      </c>
      <c r="E21" s="80">
        <f t="shared" si="12"/>
        <v>39.767</v>
      </c>
      <c r="F21" s="24">
        <f>IF(C21="","",RANK(E21,$E$15:$E$25,1))</f>
        <v>5</v>
      </c>
      <c r="G21" s="45">
        <v>0.0008850694444444444</v>
      </c>
      <c r="H21" s="47"/>
      <c r="I21" s="84">
        <f t="shared" si="9"/>
        <v>0.0008850694444444444</v>
      </c>
      <c r="J21" s="46"/>
      <c r="K21" s="47"/>
      <c r="L21" s="84">
        <f t="shared" si="10"/>
      </c>
      <c r="M21" s="102">
        <f t="shared" si="11"/>
        <v>0.0008850694444444444</v>
      </c>
      <c r="N21" s="103">
        <f t="shared" si="8"/>
        <v>8</v>
      </c>
      <c r="O21" s="48">
        <f t="shared" si="13"/>
        <v>13</v>
      </c>
      <c r="P21" s="133">
        <f>IF(O21="","",RANK(O21,$O$15:$O$25,1))</f>
        <v>5</v>
      </c>
      <c r="Q21" s="262">
        <f>IF(P21="","",VLOOKUP(P21,'Bodové hodnocení'!$A$1:$B$20,2,FALSE))</f>
        <v>7</v>
      </c>
      <c r="R21" s="12"/>
      <c r="S21" s="12"/>
    </row>
    <row r="22" spans="1:17" ht="15.75">
      <c r="A22" s="13" t="s">
        <v>8</v>
      </c>
      <c r="B22" s="63" t="s">
        <v>52</v>
      </c>
      <c r="C22" s="75" t="s">
        <v>79</v>
      </c>
      <c r="D22" s="107" t="s">
        <v>79</v>
      </c>
      <c r="E22" s="81" t="s">
        <v>79</v>
      </c>
      <c r="F22" s="14">
        <v>11</v>
      </c>
      <c r="G22" s="38">
        <v>0.0008327546296296296</v>
      </c>
      <c r="H22" s="41"/>
      <c r="I22" s="83">
        <f t="shared" si="9"/>
        <v>0.0008327546296296296</v>
      </c>
      <c r="J22" s="39"/>
      <c r="K22" s="41"/>
      <c r="L22" s="83">
        <f t="shared" si="10"/>
      </c>
      <c r="M22" s="83">
        <f>IF(I22="","",MIN(L22,I22))</f>
        <v>0.0008327546296296296</v>
      </c>
      <c r="N22" s="14">
        <f t="shared" si="8"/>
        <v>4</v>
      </c>
      <c r="O22" s="15">
        <f t="shared" si="13"/>
        <v>15</v>
      </c>
      <c r="P22" s="60">
        <v>8</v>
      </c>
      <c r="Q22" s="269">
        <f>IF(P22="","",VLOOKUP(P22,'Bodové hodnocení'!$A$1:$B$20,2,FALSE))</f>
        <v>4</v>
      </c>
    </row>
    <row r="23" spans="1:17" ht="15.75">
      <c r="A23" s="49" t="s">
        <v>38</v>
      </c>
      <c r="B23" s="66" t="s">
        <v>57</v>
      </c>
      <c r="C23" s="74">
        <v>34.658</v>
      </c>
      <c r="D23" s="154">
        <v>35.774</v>
      </c>
      <c r="E23" s="216">
        <f t="shared" si="12"/>
        <v>35.774</v>
      </c>
      <c r="F23" s="24">
        <f>IF(C23="","",RANK(E23,$E$15:$E$25,1))</f>
        <v>3</v>
      </c>
      <c r="G23" s="194">
        <v>0.000798726851851852</v>
      </c>
      <c r="H23" s="193"/>
      <c r="I23" s="84">
        <f t="shared" si="9"/>
        <v>0.000798726851851852</v>
      </c>
      <c r="J23" s="50"/>
      <c r="K23" s="193"/>
      <c r="L23" s="84">
        <f t="shared" si="10"/>
      </c>
      <c r="M23" s="84">
        <f>IF(I23="","",MIN(L23,I23))</f>
        <v>0.000798726851851852</v>
      </c>
      <c r="N23" s="24">
        <f t="shared" si="8"/>
        <v>3</v>
      </c>
      <c r="O23" s="48">
        <f t="shared" si="13"/>
        <v>6</v>
      </c>
      <c r="P23" s="196">
        <v>4</v>
      </c>
      <c r="Q23" s="266">
        <f>IF(P23="","",VLOOKUP(P23,'Bodové hodnocení'!$A$1:$B$20,2,FALSE))</f>
        <v>8</v>
      </c>
    </row>
    <row r="24" spans="1:17" ht="15.75">
      <c r="A24" s="13" t="s">
        <v>47</v>
      </c>
      <c r="B24" s="63" t="s">
        <v>40</v>
      </c>
      <c r="C24" s="75">
        <v>23.254</v>
      </c>
      <c r="D24" s="107">
        <v>21.314</v>
      </c>
      <c r="E24" s="108">
        <f>IF(C24="","",MAX(C24,D24))</f>
        <v>23.254</v>
      </c>
      <c r="F24" s="14">
        <f>IF(C24="","",RANK(E24,$E$15:$E$25,1))</f>
        <v>1</v>
      </c>
      <c r="G24" s="38">
        <v>0.0008576388888888888</v>
      </c>
      <c r="H24" s="41"/>
      <c r="I24" s="83">
        <f t="shared" si="9"/>
        <v>0.0008576388888888888</v>
      </c>
      <c r="J24" s="39"/>
      <c r="K24" s="41"/>
      <c r="L24" s="83">
        <f t="shared" si="10"/>
      </c>
      <c r="M24" s="83">
        <f>IF(I24="","",MIN(L24,I24))</f>
        <v>0.0008576388888888888</v>
      </c>
      <c r="N24" s="14">
        <f t="shared" si="8"/>
        <v>5</v>
      </c>
      <c r="O24" s="15">
        <f t="shared" si="13"/>
        <v>6</v>
      </c>
      <c r="P24" s="60">
        <f>IF(O24="","",RANK(O24,$O$15:$O$25,1))</f>
        <v>3</v>
      </c>
      <c r="Q24" s="261">
        <f>IF(P24="","",VLOOKUP(P24,'Bodové hodnocení'!$A$1:$B$20,2,FALSE))</f>
        <v>9</v>
      </c>
    </row>
    <row r="25" spans="1:17" ht="16.5" thickBot="1">
      <c r="A25" s="51" t="s">
        <v>51</v>
      </c>
      <c r="B25" s="67" t="s">
        <v>42</v>
      </c>
      <c r="C25" s="224">
        <v>53.914</v>
      </c>
      <c r="D25" s="219">
        <v>52.187</v>
      </c>
      <c r="E25" s="220">
        <f>IF(C25="","",MAX(C25,D25))</f>
        <v>53.914</v>
      </c>
      <c r="F25" s="25">
        <f>IF(C25="","",RANK(E25,$E$15:$E$25,1))</f>
        <v>8</v>
      </c>
      <c r="G25" s="221">
        <v>0.0008721064814814815</v>
      </c>
      <c r="H25" s="222"/>
      <c r="I25" s="145">
        <f t="shared" si="9"/>
        <v>0.0008721064814814815</v>
      </c>
      <c r="J25" s="223"/>
      <c r="K25" s="222"/>
      <c r="L25" s="145">
        <f t="shared" si="10"/>
      </c>
      <c r="M25" s="145">
        <f>IF(I25="","",MIN(L25,I25))</f>
        <v>0.0008721064814814815</v>
      </c>
      <c r="N25" s="25">
        <f t="shared" si="8"/>
        <v>7</v>
      </c>
      <c r="O25" s="48">
        <f t="shared" si="13"/>
        <v>15</v>
      </c>
      <c r="P25" s="226">
        <f>IF(O25="","",RANK(O25,$O$15:$O$25,1))</f>
        <v>7</v>
      </c>
      <c r="Q25" s="267">
        <f>IF(P25="","",VLOOKUP(P25,'Bodové hodnocení'!$A$1:$B$20,2,FALSE))</f>
        <v>5</v>
      </c>
    </row>
    <row r="26" spans="1:17" ht="1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268"/>
    </row>
  </sheetData>
  <sheetProtection/>
  <mergeCells count="14">
    <mergeCell ref="P13:P14"/>
    <mergeCell ref="Q13:Q14"/>
    <mergeCell ref="Q3:Q4"/>
    <mergeCell ref="P3:P4"/>
    <mergeCell ref="O3:O4"/>
    <mergeCell ref="C13:F13"/>
    <mergeCell ref="G13:N13"/>
    <mergeCell ref="O11:Q11"/>
    <mergeCell ref="A1:Q1"/>
    <mergeCell ref="A3:B3"/>
    <mergeCell ref="C3:F3"/>
    <mergeCell ref="G3:N3"/>
    <mergeCell ref="A13:B13"/>
    <mergeCell ref="O13:O14"/>
  </mergeCells>
  <printOptions/>
  <pageMargins left="0.5118110236220472" right="0.11811023622047245" top="0.7874015748031497" bottom="0.5905511811023623" header="0.31496062992125984" footer="0.31496062992125984"/>
  <pageSetup horizontalDpi="600" verticalDpi="600" orientation="landscape" paperSize="9" scale="75" r:id="rId1"/>
  <headerFooter>
    <oddFooter>&amp;CHlučinská liga mládeže - 3. ročník 2014 / 2015&amp;RPro HLM zpracoval Durlák Jan</oddFooter>
  </headerFooter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H21" sqref="H21"/>
    </sheetView>
  </sheetViews>
  <sheetFormatPr defaultColWidth="9.140625" defaultRowHeight="15"/>
  <cols>
    <col min="1" max="2" width="9.140625" style="33" customWidth="1"/>
  </cols>
  <sheetData>
    <row r="1" spans="1:2" ht="15">
      <c r="A1" s="200">
        <v>1</v>
      </c>
      <c r="B1" s="201">
        <v>11</v>
      </c>
    </row>
    <row r="2" spans="1:2" ht="15">
      <c r="A2" s="202">
        <v>2</v>
      </c>
      <c r="B2" s="203">
        <v>10</v>
      </c>
    </row>
    <row r="3" spans="1:2" ht="15">
      <c r="A3" s="202">
        <v>3</v>
      </c>
      <c r="B3" s="203">
        <v>9</v>
      </c>
    </row>
    <row r="4" spans="1:2" ht="15">
      <c r="A4" s="202">
        <v>4</v>
      </c>
      <c r="B4" s="203">
        <v>8</v>
      </c>
    </row>
    <row r="5" spans="1:2" ht="15">
      <c r="A5" s="202">
        <v>5</v>
      </c>
      <c r="B5" s="203">
        <v>7</v>
      </c>
    </row>
    <row r="6" spans="1:2" ht="15">
      <c r="A6" s="202">
        <v>6</v>
      </c>
      <c r="B6" s="203">
        <v>6</v>
      </c>
    </row>
    <row r="7" spans="1:2" ht="15">
      <c r="A7" s="202">
        <v>7</v>
      </c>
      <c r="B7" s="203">
        <v>5</v>
      </c>
    </row>
    <row r="8" spans="1:2" ht="15">
      <c r="A8" s="202">
        <v>8</v>
      </c>
      <c r="B8" s="203">
        <v>4</v>
      </c>
    </row>
    <row r="9" spans="1:2" ht="15">
      <c r="A9" s="202">
        <v>9</v>
      </c>
      <c r="B9" s="203">
        <v>3</v>
      </c>
    </row>
    <row r="10" spans="1:2" ht="15">
      <c r="A10" s="202">
        <v>10</v>
      </c>
      <c r="B10" s="203">
        <v>2</v>
      </c>
    </row>
    <row r="11" spans="1:2" ht="15">
      <c r="A11" s="202">
        <v>11</v>
      </c>
      <c r="B11" s="203">
        <v>1</v>
      </c>
    </row>
    <row r="12" spans="1:2" ht="15">
      <c r="A12" s="202">
        <v>12</v>
      </c>
      <c r="B12" s="203">
        <v>1</v>
      </c>
    </row>
    <row r="13" spans="1:2" ht="15">
      <c r="A13" s="202">
        <v>13</v>
      </c>
      <c r="B13" s="203">
        <v>1</v>
      </c>
    </row>
    <row r="14" spans="1:2" ht="15">
      <c r="A14" s="202">
        <v>14</v>
      </c>
      <c r="B14" s="203">
        <v>1</v>
      </c>
    </row>
    <row r="15" spans="1:2" ht="15">
      <c r="A15" s="202">
        <v>15</v>
      </c>
      <c r="B15" s="203">
        <v>1</v>
      </c>
    </row>
    <row r="16" spans="1:2" ht="15">
      <c r="A16" s="202">
        <v>16</v>
      </c>
      <c r="B16" s="203">
        <v>1</v>
      </c>
    </row>
    <row r="17" spans="1:2" ht="15">
      <c r="A17" s="202">
        <v>17</v>
      </c>
      <c r="B17" s="203">
        <v>1</v>
      </c>
    </row>
    <row r="18" spans="1:2" ht="15">
      <c r="A18" s="202">
        <v>18</v>
      </c>
      <c r="B18" s="203">
        <v>1</v>
      </c>
    </row>
    <row r="19" spans="1:2" ht="15">
      <c r="A19" s="202">
        <v>19</v>
      </c>
      <c r="B19" s="203">
        <v>1</v>
      </c>
    </row>
    <row r="20" spans="1:2" ht="15.75" thickBot="1">
      <c r="A20" s="204">
        <v>20</v>
      </c>
      <c r="B20" s="205">
        <v>1</v>
      </c>
    </row>
    <row r="21" spans="1:2" ht="15.75" thickBot="1">
      <c r="A21" s="206" t="s">
        <v>75</v>
      </c>
      <c r="B21" s="207" t="s">
        <v>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7"/>
  <sheetViews>
    <sheetView showGridLines="0" zoomScale="90" zoomScaleNormal="90" zoomScalePageLayoutView="0" workbookViewId="0" topLeftCell="A1">
      <selection activeCell="A17" sqref="A17"/>
    </sheetView>
  </sheetViews>
  <sheetFormatPr defaultColWidth="9.140625" defaultRowHeight="15"/>
  <cols>
    <col min="1" max="1" width="5.7109375" style="0" customWidth="1"/>
    <col min="2" max="2" width="17.140625" style="0" customWidth="1"/>
    <col min="3" max="4" width="12.7109375" style="0" customWidth="1"/>
    <col min="5" max="5" width="14.28125" style="0" customWidth="1"/>
    <col min="6" max="10" width="12.7109375" style="0" customWidth="1"/>
    <col min="11" max="11" width="12.7109375" style="28" customWidth="1"/>
    <col min="12" max="12" width="12.7109375" style="0" customWidth="1"/>
    <col min="13" max="13" width="12.7109375" style="33" customWidth="1"/>
    <col min="14" max="15" width="12.7109375" style="0" customWidth="1"/>
  </cols>
  <sheetData>
    <row r="1" spans="1:15" ht="42.75" customHeight="1" thickBot="1">
      <c r="A1" s="426" t="s">
        <v>98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s="113" customFormat="1" ht="16.5" customHeight="1" thickBot="1">
      <c r="A2" s="422" t="s">
        <v>56</v>
      </c>
      <c r="B2" s="423"/>
      <c r="C2" s="424"/>
      <c r="D2" s="125">
        <v>1</v>
      </c>
      <c r="E2" s="137">
        <v>2</v>
      </c>
      <c r="F2" s="123">
        <v>3</v>
      </c>
      <c r="G2" s="137">
        <v>4</v>
      </c>
      <c r="H2" s="124">
        <v>5</v>
      </c>
      <c r="I2" s="138">
        <v>6</v>
      </c>
      <c r="J2" s="125">
        <v>7</v>
      </c>
      <c r="K2" s="137">
        <v>8</v>
      </c>
      <c r="L2" s="123">
        <v>9</v>
      </c>
      <c r="M2" s="137">
        <v>10</v>
      </c>
      <c r="N2" s="124">
        <v>11</v>
      </c>
      <c r="O2" s="138">
        <v>12</v>
      </c>
    </row>
    <row r="3" spans="1:15" s="113" customFormat="1" ht="16.5" customHeight="1">
      <c r="A3" s="141" t="s">
        <v>18</v>
      </c>
      <c r="B3" s="139" t="s">
        <v>0</v>
      </c>
      <c r="C3" s="121" t="s">
        <v>55</v>
      </c>
      <c r="D3" s="118" t="s">
        <v>22</v>
      </c>
      <c r="E3" s="119" t="s">
        <v>20</v>
      </c>
      <c r="F3" s="119" t="s">
        <v>23</v>
      </c>
      <c r="G3" s="119" t="s">
        <v>57</v>
      </c>
      <c r="H3" s="135" t="s">
        <v>41</v>
      </c>
      <c r="I3" s="120" t="s">
        <v>24</v>
      </c>
      <c r="J3" s="122" t="s">
        <v>46</v>
      </c>
      <c r="K3" s="122" t="s">
        <v>21</v>
      </c>
      <c r="L3" s="119" t="s">
        <v>23</v>
      </c>
      <c r="M3" s="119" t="s">
        <v>53</v>
      </c>
      <c r="N3" s="135" t="s">
        <v>40</v>
      </c>
      <c r="O3" s="120" t="s">
        <v>41</v>
      </c>
    </row>
    <row r="4" spans="1:15" s="113" customFormat="1" ht="16.5" customHeight="1" thickBot="1">
      <c r="A4" s="142"/>
      <c r="B4" s="140"/>
      <c r="C4" s="114" t="s">
        <v>54</v>
      </c>
      <c r="D4" s="115" t="s">
        <v>58</v>
      </c>
      <c r="E4" s="116" t="s">
        <v>59</v>
      </c>
      <c r="F4" s="116" t="s">
        <v>60</v>
      </c>
      <c r="G4" s="116" t="s">
        <v>61</v>
      </c>
      <c r="H4" s="117" t="s">
        <v>62</v>
      </c>
      <c r="I4" s="136">
        <v>41987</v>
      </c>
      <c r="J4" s="165">
        <v>42120</v>
      </c>
      <c r="K4" s="115" t="s">
        <v>63</v>
      </c>
      <c r="L4" s="116" t="s">
        <v>64</v>
      </c>
      <c r="M4" s="116" t="s">
        <v>65</v>
      </c>
      <c r="N4" s="188">
        <v>42169</v>
      </c>
      <c r="O4" s="136">
        <v>42182</v>
      </c>
    </row>
    <row r="5" spans="1:15" ht="16.5" customHeight="1">
      <c r="A5" s="100" t="s">
        <v>1</v>
      </c>
      <c r="B5" s="65" t="s">
        <v>40</v>
      </c>
      <c r="C5" s="127">
        <f>SUM(D5:O5)</f>
        <v>108</v>
      </c>
      <c r="D5" s="128">
        <f>IF('1. kolo - Děhylov'!$Q$15="","",VLOOKUP(B5,'1. kolo - Děhylov'!$B$15:$Q$25,16,FALSE))</f>
        <v>9</v>
      </c>
      <c r="E5" s="166">
        <f>IF('2. kolo - Markvartovice'!$Q$17="","",VLOOKUP(B5,'2. kolo - Markvartovice'!$B$17:$Q$27,16,FALSE))</f>
        <v>6</v>
      </c>
      <c r="F5" s="128">
        <f>IF('3. kolo - Dobroslavice'!$L$14="","",VLOOKUP(B5,'3. kolo - Dobroslavice'!$B$14:$L$25,11,FALSE))</f>
        <v>9</v>
      </c>
      <c r="G5" s="166">
        <f>IF('4. kolo - Píšť'!$Q$13="","",VLOOKUP(B5,'4. kolo - Píšť'!$B$13:$Q$21,16,FALSE))</f>
        <v>10</v>
      </c>
      <c r="H5" s="1">
        <f>IF('5. kolo - Šilheřovice ZPV'!$B$17="","",VLOOKUP(B5,'5. kolo - Šilheřovice ZPV'!$B$17:$Q$35,16,FALSE))</f>
        <v>9</v>
      </c>
      <c r="I5" s="190">
        <f>IF('6. kolo - Darkovice'!$B$17="","",VLOOKUP(B5,'6. kolo - Darkovice'!$B$17:$S$28,18,FALSE))</f>
        <v>3</v>
      </c>
      <c r="J5" s="379">
        <f>IF('7. kolo - Ludgeřovice'!$Q$15="","",VLOOKUP(B5,'7. kolo - Ludgeřovice'!$B$15:$Q$24,16,FALSE))</f>
        <v>11</v>
      </c>
      <c r="K5" s="21">
        <f>IF('8. kolo - Vřesina'!$B$16="","",VLOOKUP(B5,'8. kolo - Vřesina'!$B$16:$Q$26,16,FALSE))</f>
        <v>11</v>
      </c>
      <c r="L5" s="22">
        <f>IF('9. kolo - Dobroslavice'!$B$17="","",VLOOKUP(B5,'9. kolo - Dobroslavice'!$B$17:$Q$27,16,FALSE))</f>
        <v>11</v>
      </c>
      <c r="M5" s="21">
        <f>IF('10. kolo - Bobrovníky'!$B$17="","",VLOOKUP(B5,'10. kolo - Bobrovníky'!$B$17:$Q$27,16,FALSE))</f>
        <v>7</v>
      </c>
      <c r="N5" s="22">
        <f>IF('11. kolo - Bohuslavice'!$B$14="","",VLOOKUP(B5,'11. kolo - Bohuslavice'!$B$14:$Q$24,16,FALSE))</f>
        <v>11</v>
      </c>
      <c r="O5" s="189">
        <f>IF('12. kolo - Šilheřovice'!$B$16="","",VLOOKUP(B5,'12. kolo - Šilheřovice'!$B$16:$Q$27,16,FALSE))</f>
        <v>11</v>
      </c>
    </row>
    <row r="6" spans="1:15" ht="16.5" customHeight="1">
      <c r="A6" s="34" t="s">
        <v>2</v>
      </c>
      <c r="B6" s="66" t="s">
        <v>24</v>
      </c>
      <c r="C6" s="127">
        <f>SUM(D6:O6)</f>
        <v>87</v>
      </c>
      <c r="D6" s="128">
        <f>IF('1. kolo - Děhylov'!$Q$15="","",VLOOKUP(B6,'1. kolo - Děhylov'!$B$15:$Q$25,16,FALSE))</f>
        <v>10</v>
      </c>
      <c r="E6" s="166">
        <f>IF('2. kolo - Markvartovice'!$Q$17="","",VLOOKUP(B6,'2. kolo - Markvartovice'!$B$17:$Q$27,16,FALSE))</f>
        <v>10</v>
      </c>
      <c r="F6" s="128">
        <f>IF('3. kolo - Dobroslavice'!$L$14="","",VLOOKUP(B6,'3. kolo - Dobroslavice'!$B$14:$L$25,11,FALSE))</f>
        <v>11</v>
      </c>
      <c r="G6" s="166">
        <f>IF('4. kolo - Píšť'!$Q$13="","",VLOOKUP(B6,'4. kolo - Píšť'!$B$13:$Q$21,16,FALSE))</f>
        <v>9</v>
      </c>
      <c r="H6" s="1">
        <f>IF('5. kolo - Šilheřovice ZPV'!$B$17="","",VLOOKUP(B6,'5. kolo - Šilheřovice ZPV'!$B$17:$Q$35,16,FALSE))</f>
        <v>11</v>
      </c>
      <c r="I6" s="190">
        <f>IF('6. kolo - Darkovice'!$B$17="","",VLOOKUP(B6,'6. kolo - Darkovice'!$B$17:$S$28,18,FALSE))</f>
        <v>10</v>
      </c>
      <c r="J6" s="380">
        <f>IF('7. kolo - Ludgeřovice'!$Q$15="","",VLOOKUP(B6,'7. kolo - Ludgeřovice'!$B$15:$Q$24,16,FALSE))</f>
        <v>5</v>
      </c>
      <c r="K6" s="29">
        <f>IF('8. kolo - Vřesina'!$B$16="","",VLOOKUP(B6,'8. kolo - Vřesina'!$B$16:$Q$26,16,FALSE))</f>
        <v>7</v>
      </c>
      <c r="L6" s="1">
        <f>IF('9. kolo - Dobroslavice'!$B$17="","",VLOOKUP(B6,'9. kolo - Dobroslavice'!$B$17:$Q$27,16,FALSE))</f>
        <v>1</v>
      </c>
      <c r="M6" s="29">
        <f>IF('10. kolo - Bobrovníky'!$B$17="","",VLOOKUP(B6,'10. kolo - Bobrovníky'!$B$17:$Q$27,16,FALSE))</f>
        <v>6</v>
      </c>
      <c r="N6" s="1">
        <f>IF('11. kolo - Bohuslavice'!$B$14="","",VLOOKUP(B6,'11. kolo - Bohuslavice'!$B$14:$Q$24,16,FALSE))</f>
        <v>6</v>
      </c>
      <c r="O6" s="292">
        <f>IF('12. kolo - Šilheřovice'!$B$16="","",VLOOKUP(B6,'12. kolo - Šilheřovice'!$B$16:$Q$27,16,FALSE))</f>
        <v>1</v>
      </c>
    </row>
    <row r="7" spans="1:15" ht="16.5" customHeight="1">
      <c r="A7" s="34" t="s">
        <v>3</v>
      </c>
      <c r="B7" s="66" t="s">
        <v>21</v>
      </c>
      <c r="C7" s="127">
        <f>SUM(D7:O7)</f>
        <v>84</v>
      </c>
      <c r="D7" s="128">
        <f>IF('1. kolo - Děhylov'!$Q$15="","",VLOOKUP(B7,'1. kolo - Děhylov'!$B$15:$Q$25,16,FALSE))</f>
        <v>11</v>
      </c>
      <c r="E7" s="166">
        <f>IF('2. kolo - Markvartovice'!$Q$17="","",VLOOKUP(B7,'2. kolo - Markvartovice'!$B$17:$Q$27,16,FALSE))</f>
        <v>2</v>
      </c>
      <c r="F7" s="128">
        <f>IF('3. kolo - Dobroslavice'!$L$14="","",VLOOKUP(B7,'3. kolo - Dobroslavice'!$B$14:$L$25,11,FALSE))</f>
        <v>8</v>
      </c>
      <c r="G7" s="166">
        <f>IF('4. kolo - Píšť'!$Q$13="","",VLOOKUP(B7,'4. kolo - Píšť'!$B$13:$Q$21,16,FALSE))</f>
        <v>8</v>
      </c>
      <c r="H7" s="1">
        <f>IF('5. kolo - Šilheřovice ZPV'!$B$17="","",VLOOKUP(B7,'5. kolo - Šilheřovice ZPV'!$B$17:$Q$35,16,FALSE))</f>
        <v>10</v>
      </c>
      <c r="I7" s="190">
        <f>IF('6. kolo - Darkovice'!$B$17="","",VLOOKUP(B7,'6. kolo - Darkovice'!$B$17:$S$28,18,FALSE))</f>
        <v>11</v>
      </c>
      <c r="J7" s="380">
        <f>IF('7. kolo - Ludgeřovice'!$Q$15="","",VLOOKUP(B7,'7. kolo - Ludgeřovice'!$B$15:$Q$24,16,FALSE))</f>
        <v>3</v>
      </c>
      <c r="K7" s="29">
        <f>IF('8. kolo - Vřesina'!$B$16="","",VLOOKUP(B7,'8. kolo - Vřesina'!$B$16:$Q$26,16,FALSE))</f>
        <v>8</v>
      </c>
      <c r="L7" s="1">
        <f>IF('9. kolo - Dobroslavice'!$B$17="","",VLOOKUP(B7,'9. kolo - Dobroslavice'!$B$17:$Q$27,16,FALSE))</f>
        <v>2</v>
      </c>
      <c r="M7" s="29">
        <f>IF('10. kolo - Bobrovníky'!$B$17="","",VLOOKUP(B7,'10. kolo - Bobrovníky'!$B$17:$Q$27,16,FALSE))</f>
        <v>8</v>
      </c>
      <c r="N7" s="1">
        <f>IF('11. kolo - Bohuslavice'!$B$14="","",VLOOKUP(B7,'11. kolo - Bohuslavice'!$B$14:$Q$24,16,FALSE))</f>
        <v>7</v>
      </c>
      <c r="O7" s="292">
        <f>IF('12. kolo - Šilheřovice'!$B$16="","",VLOOKUP(B7,'12. kolo - Šilheřovice'!$B$16:$Q$27,16,FALSE))</f>
        <v>6</v>
      </c>
    </row>
    <row r="8" spans="1:15" ht="16.5" customHeight="1">
      <c r="A8" s="34" t="s">
        <v>4</v>
      </c>
      <c r="B8" s="66" t="s">
        <v>20</v>
      </c>
      <c r="C8" s="127">
        <f>SUM(D8:O8)</f>
        <v>83</v>
      </c>
      <c r="D8" s="128">
        <f>IF('1. kolo - Děhylov'!$Q$15="","",VLOOKUP(B8,'1. kolo - Děhylov'!$B$15:$Q$25,16,FALSE))</f>
        <v>2</v>
      </c>
      <c r="E8" s="166">
        <f>IF('2. kolo - Markvartovice'!$Q$17="","",VLOOKUP(B8,'2. kolo - Markvartovice'!$B$17:$Q$27,16,FALSE))</f>
        <v>11</v>
      </c>
      <c r="F8" s="128">
        <f>IF('3. kolo - Dobroslavice'!$L$14="","",VLOOKUP(B8,'3. kolo - Dobroslavice'!$B$14:$L$25,11,FALSE))</f>
        <v>3</v>
      </c>
      <c r="G8" s="166">
        <f>IF('4. kolo - Píšť'!$Q$13="","",VLOOKUP(B8,'4. kolo - Píšť'!$B$13:$Q$21,16,FALSE))</f>
        <v>4</v>
      </c>
      <c r="H8" s="1">
        <f>IF('5. kolo - Šilheřovice ZPV'!$B$17="","",VLOOKUP(B8,'5. kolo - Šilheřovice ZPV'!$B$17:$Q$35,16,FALSE))</f>
        <v>8</v>
      </c>
      <c r="I8" s="190">
        <f>IF('6. kolo - Darkovice'!$B$17="","",VLOOKUP(B8,'6. kolo - Darkovice'!$B$17:$S$28,18,FALSE))</f>
        <v>7</v>
      </c>
      <c r="J8" s="380">
        <f>IF('7. kolo - Ludgeřovice'!$Q$15="","",VLOOKUP(B8,'7. kolo - Ludgeřovice'!$B$15:$Q$24,16,FALSE))</f>
        <v>7</v>
      </c>
      <c r="K8" s="29">
        <f>IF('8. kolo - Vřesina'!$B$16="","",VLOOKUP(B8,'8. kolo - Vřesina'!$B$16:$Q$26,16,FALSE))</f>
        <v>10</v>
      </c>
      <c r="L8" s="1">
        <f>IF('9. kolo - Dobroslavice'!$B$17="","",VLOOKUP(B8,'9. kolo - Dobroslavice'!$B$17:$Q$27,16,FALSE))</f>
        <v>9</v>
      </c>
      <c r="M8" s="29">
        <f>IF('10. kolo - Bobrovníky'!$B$17="","",VLOOKUP(B8,'10. kolo - Bobrovníky'!$B$17:$Q$27,16,FALSE))</f>
        <v>10</v>
      </c>
      <c r="N8" s="1">
        <f>IF('11. kolo - Bohuslavice'!$B$14="","",VLOOKUP(B8,'11. kolo - Bohuslavice'!$B$14:$Q$24,16,FALSE))</f>
        <v>5</v>
      </c>
      <c r="O8" s="292">
        <f>IF('12. kolo - Šilheřovice'!$B$16="","",VLOOKUP(B8,'12. kolo - Šilheřovice'!$B$16:$Q$27,16,FALSE))</f>
        <v>7</v>
      </c>
    </row>
    <row r="9" spans="1:15" ht="16.5" customHeight="1">
      <c r="A9" s="34" t="s">
        <v>5</v>
      </c>
      <c r="B9" s="66" t="s">
        <v>57</v>
      </c>
      <c r="C9" s="127">
        <f>SUM(D9:O9)</f>
        <v>80</v>
      </c>
      <c r="D9" s="128">
        <f>IF('1. kolo - Děhylov'!$Q$15="","",VLOOKUP(B9,'1. kolo - Děhylov'!$B$15:$Q$25,16,FALSE))</f>
        <v>8</v>
      </c>
      <c r="E9" s="166">
        <f>IF('2. kolo - Markvartovice'!$Q$17="","",VLOOKUP(B9,'2. kolo - Markvartovice'!$B$17:$Q$27,16,FALSE))</f>
        <v>5</v>
      </c>
      <c r="F9" s="128">
        <f>IF('3. kolo - Dobroslavice'!$L$14="","",VLOOKUP(B9,'3. kolo - Dobroslavice'!$B$14:$L$25,11,FALSE))</f>
        <v>7</v>
      </c>
      <c r="G9" s="166">
        <f>IF('4. kolo - Píšť'!$Q$13="","",VLOOKUP(B9,'4. kolo - Píšť'!$B$13:$Q$21,16,FALSE))</f>
        <v>11</v>
      </c>
      <c r="H9" s="1">
        <f>IF('5. kolo - Šilheřovice ZPV'!$B$17="","",VLOOKUP(B9,'5. kolo - Šilheřovice ZPV'!$B$17:$Q$35,16,FALSE))</f>
        <v>7</v>
      </c>
      <c r="I9" s="190">
        <f>IF('6. kolo - Darkovice'!$B$17="","",VLOOKUP(B9,'6. kolo - Darkovice'!$B$17:$S$28,18,FALSE))</f>
        <v>4</v>
      </c>
      <c r="J9" s="380">
        <f>IF('7. kolo - Ludgeřovice'!$Q$15="","",VLOOKUP(B9,'7. kolo - Ludgeřovice'!$B$15:$Q$24,16,FALSE))</f>
        <v>10</v>
      </c>
      <c r="K9" s="29">
        <f>IF('8. kolo - Vřesina'!$B$16="","",VLOOKUP(B9,'8. kolo - Vřesina'!$B$16:$Q$26,16,FALSE))</f>
        <v>1</v>
      </c>
      <c r="L9" s="1">
        <f>IF('9. kolo - Dobroslavice'!$B$17="","",VLOOKUP(B9,'9. kolo - Dobroslavice'!$B$17:$Q$27,16,FALSE))</f>
        <v>4</v>
      </c>
      <c r="M9" s="29">
        <f>IF('10. kolo - Bobrovníky'!$B$17="","",VLOOKUP(B9,'10. kolo - Bobrovníky'!$B$17:$Q$27,16,FALSE))</f>
        <v>11</v>
      </c>
      <c r="N9" s="1">
        <f>IF('11. kolo - Bohuslavice'!$B$14="","",VLOOKUP(B9,'11. kolo - Bohuslavice'!$B$14:$Q$24,16,FALSE))</f>
        <v>10</v>
      </c>
      <c r="O9" s="292">
        <f>IF('12. kolo - Šilheřovice'!$B$16="","",VLOOKUP(B9,'12. kolo - Šilheřovice'!$B$16:$Q$27,16,FALSE))</f>
        <v>2</v>
      </c>
    </row>
    <row r="10" spans="1:15" s="28" customFormat="1" ht="16.5" customHeight="1">
      <c r="A10" s="34" t="s">
        <v>6</v>
      </c>
      <c r="B10" s="66" t="s">
        <v>76</v>
      </c>
      <c r="C10" s="127">
        <f>SUM(D10:O10)</f>
        <v>69</v>
      </c>
      <c r="D10" s="128">
        <f>IF('1. kolo - Děhylov'!$Q$15="","",VLOOKUP(B10,'1. kolo - Děhylov'!$B$15:$Q$25,16,FALSE))</f>
        <v>7</v>
      </c>
      <c r="E10" s="166">
        <f>IF('2. kolo - Markvartovice'!$Q$17="","",VLOOKUP(B10,'2. kolo - Markvartovice'!$B$17:$Q$27,16,FALSE))</f>
        <v>1</v>
      </c>
      <c r="F10" s="128">
        <f>IF('3. kolo - Dobroslavice'!$L$14="","",VLOOKUP(B10,'3. kolo - Dobroslavice'!$B$14:$L$25,11,FALSE))</f>
        <v>10</v>
      </c>
      <c r="G10" s="166">
        <v>0</v>
      </c>
      <c r="H10" s="1">
        <f>IF('5. kolo - Šilheřovice ZPV'!$B$17="","",VLOOKUP(B10,'5. kolo - Šilheřovice ZPV'!$B$17:$Q$35,16,FALSE))</f>
        <v>6</v>
      </c>
      <c r="I10" s="190">
        <f>IF('6. kolo - Darkovice'!$B$17="","",VLOOKUP(B10,'6. kolo - Darkovice'!$B$17:$S$28,18,FALSE))</f>
        <v>9</v>
      </c>
      <c r="J10" s="380">
        <f>IF('7. kolo - Ludgeřovice'!$Q$15="","",VLOOKUP(B10,'7. kolo - Ludgeřovice'!$B$15:$Q$24,16,FALSE))</f>
        <v>8</v>
      </c>
      <c r="K10" s="29">
        <f>IF('8. kolo - Vřesina'!$B$16="","",VLOOKUP(B10,'8. kolo - Vřesina'!$B$16:$Q$26,16,FALSE))</f>
        <v>4</v>
      </c>
      <c r="L10" s="1">
        <f>IF('9. kolo - Dobroslavice'!$B$17="","",VLOOKUP(B10,'9. kolo - Dobroslavice'!$B$17:$Q$27,16,FALSE))</f>
        <v>10</v>
      </c>
      <c r="M10" s="29">
        <f>IF('10. kolo - Bobrovníky'!$B$17="","",VLOOKUP(B10,'10. kolo - Bobrovníky'!$B$17:$Q$27,16,FALSE))</f>
        <v>1</v>
      </c>
      <c r="N10" s="1">
        <f>IF('11. kolo - Bohuslavice'!$B$14="","",VLOOKUP(B10,'11. kolo - Bohuslavice'!$B$14:$Q$24,16,FALSE))</f>
        <v>3</v>
      </c>
      <c r="O10" s="292">
        <f>IF('12. kolo - Šilheřovice'!$B$16="","",VLOOKUP(B10,'12. kolo - Šilheřovice'!$B$16:$Q$27,16,FALSE))</f>
        <v>10</v>
      </c>
    </row>
    <row r="11" spans="1:15" ht="16.5" customHeight="1">
      <c r="A11" s="70" t="s">
        <v>7</v>
      </c>
      <c r="B11" s="66" t="s">
        <v>42</v>
      </c>
      <c r="C11" s="127">
        <f>SUM(D11:O11)</f>
        <v>65</v>
      </c>
      <c r="D11" s="128">
        <f>IF('1. kolo - Děhylov'!$Q$15="","",VLOOKUP(B11,'1. kolo - Děhylov'!$B$15:$Q$25,16,FALSE))</f>
        <v>5</v>
      </c>
      <c r="E11" s="166">
        <f>IF('2. kolo - Markvartovice'!$Q$17="","",VLOOKUP(B11,'2. kolo - Markvartovice'!$B$17:$Q$27,16,FALSE))</f>
        <v>3</v>
      </c>
      <c r="F11" s="128">
        <f>IF('3. kolo - Dobroslavice'!$L$14="","",VLOOKUP(B11,'3. kolo - Dobroslavice'!$B$14:$L$25,11,FALSE))</f>
        <v>5</v>
      </c>
      <c r="G11" s="166">
        <f>IF('4. kolo - Píšť'!$Q$13="","",VLOOKUP(B11,'4. kolo - Píšť'!$B$13:$Q$21,16,FALSE))</f>
        <v>6</v>
      </c>
      <c r="H11" s="1">
        <f>IF('5. kolo - Šilheřovice ZPV'!$B$17="","",VLOOKUP(B11,'5. kolo - Šilheřovice ZPV'!$B$17:$Q$35,16,FALSE))</f>
        <v>1</v>
      </c>
      <c r="I11" s="190">
        <f>IF('6. kolo - Darkovice'!$B$17="","",VLOOKUP(B11,'6. kolo - Darkovice'!$B$17:$S$28,18,FALSE))</f>
        <v>8</v>
      </c>
      <c r="J11" s="380">
        <f>IF('7. kolo - Ludgeřovice'!$Q$15="","",VLOOKUP(B11,'7. kolo - Ludgeřovice'!$B$15:$Q$24,16,FALSE))</f>
        <v>4</v>
      </c>
      <c r="K11" s="29">
        <f>IF('8. kolo - Vřesina'!$B$16="","",VLOOKUP(B11,'8. kolo - Vřesina'!$B$16:$Q$26,16,FALSE))</f>
        <v>5</v>
      </c>
      <c r="L11" s="1">
        <f>IF('9. kolo - Dobroslavice'!$B$17="","",VLOOKUP(B11,'9. kolo - Dobroslavice'!$B$17:$Q$27,16,FALSE))</f>
        <v>7</v>
      </c>
      <c r="M11" s="29">
        <f>IF('10. kolo - Bobrovníky'!$B$17="","",VLOOKUP(B11,'10. kolo - Bobrovníky'!$B$17:$Q$27,16,FALSE))</f>
        <v>4</v>
      </c>
      <c r="N11" s="1">
        <f>IF('11. kolo - Bohuslavice'!$B$14="","",VLOOKUP(B11,'11. kolo - Bohuslavice'!$B$14:$Q$24,16,FALSE))</f>
        <v>8</v>
      </c>
      <c r="O11" s="292">
        <f>IF('12. kolo - Šilheřovice'!$B$16="","",VLOOKUP(B11,'12. kolo - Šilheřovice'!$B$16:$Q$27,16,FALSE))</f>
        <v>9</v>
      </c>
    </row>
    <row r="12" spans="1:15" ht="16.5" customHeight="1">
      <c r="A12" s="70" t="s">
        <v>8</v>
      </c>
      <c r="B12" s="66" t="s">
        <v>37</v>
      </c>
      <c r="C12" s="127">
        <f>SUM(D12:O12)</f>
        <v>62</v>
      </c>
      <c r="D12" s="128">
        <f>IF('1. kolo - Děhylov'!$Q$15="","",VLOOKUP(B12,'1. kolo - Děhylov'!$B$15:$Q$25,16,FALSE))</f>
        <v>1</v>
      </c>
      <c r="E12" s="166">
        <f>IF('2. kolo - Markvartovice'!$Q$17="","",VLOOKUP(B12,'2. kolo - Markvartovice'!$B$17:$Q$27,16,FALSE))</f>
        <v>7</v>
      </c>
      <c r="F12" s="128">
        <f>IF('3. kolo - Dobroslavice'!$L$14="","",VLOOKUP(B12,'3. kolo - Dobroslavice'!$B$14:$L$25,11,FALSE))</f>
        <v>6</v>
      </c>
      <c r="G12" s="166">
        <v>0</v>
      </c>
      <c r="H12" s="1">
        <f>IF('5. kolo - Šilheřovice ZPV'!$B$17="","",VLOOKUP(B12,'5. kolo - Šilheřovice ZPV'!$B$17:$Q$35,16,FALSE))</f>
        <v>3</v>
      </c>
      <c r="I12" s="190">
        <f>IF('6. kolo - Darkovice'!$B$17="","",VLOOKUP(B12,'6. kolo - Darkovice'!$B$17:$S$28,18,FALSE))</f>
        <v>6</v>
      </c>
      <c r="J12" s="380">
        <f>IF('7. kolo - Ludgeřovice'!$Q$15="","",VLOOKUP(B12,'7. kolo - Ludgeřovice'!$B$15:$Q$24,16,FALSE))</f>
        <v>9</v>
      </c>
      <c r="K12" s="29">
        <v>0</v>
      </c>
      <c r="L12" s="1">
        <f>IF('9. kolo - Dobroslavice'!$B$17="","",VLOOKUP(B12,'9. kolo - Dobroslavice'!$B$17:$Q$27,16,FALSE))</f>
        <v>8</v>
      </c>
      <c r="M12" s="29">
        <f>IF('10. kolo - Bobrovníky'!$B$17="","",VLOOKUP(B12,'10. kolo - Bobrovníky'!$B$17:$Q$27,16,FALSE))</f>
        <v>9</v>
      </c>
      <c r="N12" s="1">
        <f>IF('11. kolo - Bohuslavice'!$B$14="","",VLOOKUP(B12,'11. kolo - Bohuslavice'!$B$14:$Q$24,16,FALSE))</f>
        <v>9</v>
      </c>
      <c r="O12" s="292">
        <f>IF('12. kolo - Šilheřovice'!$B$16="","",VLOOKUP(B12,'12. kolo - Šilheřovice'!$B$16:$Q$27,16,FALSE))</f>
        <v>4</v>
      </c>
    </row>
    <row r="13" spans="1:15" ht="16.5" customHeight="1">
      <c r="A13" s="70" t="s">
        <v>38</v>
      </c>
      <c r="B13" s="66" t="s">
        <v>22</v>
      </c>
      <c r="C13" s="127">
        <f>SUM(D13:O13)</f>
        <v>53</v>
      </c>
      <c r="D13" s="128">
        <f>IF('1. kolo - Děhylov'!$Q$15="","",VLOOKUP(B13,'1. kolo - Děhylov'!$B$15:$Q$25,16,FALSE))</f>
        <v>6</v>
      </c>
      <c r="E13" s="166">
        <f>IF('2. kolo - Markvartovice'!$Q$17="","",VLOOKUP(B13,'2. kolo - Markvartovice'!$B$17:$Q$27,16,FALSE))</f>
        <v>8</v>
      </c>
      <c r="F13" s="128">
        <f>IF('3. kolo - Dobroslavice'!$L$14="","",VLOOKUP(B13,'3. kolo - Dobroslavice'!$B$14:$L$25,11,FALSE))</f>
        <v>2</v>
      </c>
      <c r="G13" s="166">
        <f>IF('4. kolo - Píšť'!$Q$13="","",VLOOKUP(B13,'4. kolo - Píšť'!$B$13:$Q$21,16,FALSE))</f>
        <v>7</v>
      </c>
      <c r="H13" s="1">
        <f>IF('5. kolo - Šilheřovice ZPV'!$B$17="","",VLOOKUP(B13,'5. kolo - Šilheřovice ZPV'!$B$17:$Q$35,16,FALSE))</f>
        <v>4</v>
      </c>
      <c r="I13" s="190">
        <f>IF('6. kolo - Darkovice'!$B$17="","",VLOOKUP(B13,'6. kolo - Darkovice'!$B$17:$S$28,18,FALSE))</f>
        <v>5</v>
      </c>
      <c r="J13" s="380">
        <f>IF('7. kolo - Ludgeřovice'!$Q$15="","",VLOOKUP(B13,'7. kolo - Ludgeřovice'!$B$15:$Q$24,16,FALSE))</f>
        <v>2</v>
      </c>
      <c r="K13" s="29">
        <f>IF('8. kolo - Vřesina'!$B$16="","",VLOOKUP(B13,'8. kolo - Vřesina'!$B$16:$Q$26,16,FALSE))</f>
        <v>2</v>
      </c>
      <c r="L13" s="1">
        <f>IF('9. kolo - Dobroslavice'!$B$17="","",VLOOKUP(B13,'9. kolo - Dobroslavice'!$B$17:$Q$27,16,FALSE))</f>
        <v>3</v>
      </c>
      <c r="M13" s="29">
        <f>IF('10. kolo - Bobrovníky'!$B$17="","",VLOOKUP(B13,'10. kolo - Bobrovníky'!$B$17:$Q$27,16,FALSE))</f>
        <v>5</v>
      </c>
      <c r="N13" s="1">
        <f>IF('11. kolo - Bohuslavice'!$B$14="","",VLOOKUP(B13,'11. kolo - Bohuslavice'!$B$14:$Q$24,16,FALSE))</f>
        <v>4</v>
      </c>
      <c r="O13" s="292">
        <f>IF('12. kolo - Šilheřovice'!$B$16="","",VLOOKUP(B13,'12. kolo - Šilheřovice'!$B$16:$Q$27,16,FALSE))</f>
        <v>5</v>
      </c>
    </row>
    <row r="14" spans="1:15" ht="16.5" customHeight="1">
      <c r="A14" s="70" t="s">
        <v>47</v>
      </c>
      <c r="B14" s="66" t="s">
        <v>41</v>
      </c>
      <c r="C14" s="127">
        <f>SUM(D14:O14)</f>
        <v>42</v>
      </c>
      <c r="D14" s="128">
        <v>0</v>
      </c>
      <c r="E14" s="166">
        <f>IF('2. kolo - Markvartovice'!$Q$17="","",VLOOKUP(B14,'2. kolo - Markvartovice'!$B$17:$Q$27,16,FALSE))</f>
        <v>9</v>
      </c>
      <c r="F14" s="128">
        <f>IF('3. kolo - Dobroslavice'!$L$14="","",VLOOKUP(B14,'3. kolo - Dobroslavice'!$B$14:$L$25,11,FALSE))</f>
        <v>2</v>
      </c>
      <c r="G14" s="166">
        <v>0</v>
      </c>
      <c r="H14" s="1">
        <f>IF('5. kolo - Šilheřovice ZPV'!$B$17="","",VLOOKUP(B14,'5. kolo - Šilheřovice ZPV'!$B$17:$Q$35,16,FALSE))</f>
        <v>1</v>
      </c>
      <c r="I14" s="190">
        <f>IF('6. kolo - Darkovice'!$B$17="","",VLOOKUP(B14,'6. kolo - Darkovice'!$B$17:$S$28,18,FALSE))</f>
        <v>1</v>
      </c>
      <c r="J14" s="380">
        <f>IF('7. kolo - Ludgeřovice'!$Q$15="","",VLOOKUP(B14,'7. kolo - Ludgeřovice'!$B$15:$Q$24,16,FALSE))</f>
        <v>6</v>
      </c>
      <c r="K14" s="29">
        <f>IF('8. kolo - Vřesina'!$B$16="","",VLOOKUP(B14,'8. kolo - Vřesina'!$B$16:$Q$26,16,FALSE))</f>
        <v>6</v>
      </c>
      <c r="L14" s="1">
        <f>IF('9. kolo - Dobroslavice'!$B$17="","",VLOOKUP(B14,'9. kolo - Dobroslavice'!$B$17:$Q$27,16,FALSE))</f>
        <v>6</v>
      </c>
      <c r="M14" s="29">
        <f>IF('10. kolo - Bobrovníky'!$B$17="","",VLOOKUP(B14,'10. kolo - Bobrovníky'!$B$17:$Q$27,16,FALSE))</f>
        <v>2</v>
      </c>
      <c r="N14" s="1">
        <f>IF('11. kolo - Bohuslavice'!$B$14="","",VLOOKUP(B14,'11. kolo - Bohuslavice'!$B$14:$Q$24,16,FALSE))</f>
        <v>1</v>
      </c>
      <c r="O14" s="292">
        <f>IF('12. kolo - Šilheřovice'!$B$16="","",VLOOKUP(B14,'12. kolo - Šilheřovice'!$B$16:$Q$27,16,FALSE))</f>
        <v>8</v>
      </c>
    </row>
    <row r="15" spans="1:15" ht="16.5" customHeight="1">
      <c r="A15" s="211" t="s">
        <v>51</v>
      </c>
      <c r="B15" s="208" t="s">
        <v>23</v>
      </c>
      <c r="C15" s="127">
        <f>SUM(D15:O15)</f>
        <v>32</v>
      </c>
      <c r="D15" s="210">
        <f>IF('1. kolo - Děhylov'!$Q$15="","",VLOOKUP(B15,'1. kolo - Děhylov'!$B$15:$Q$25,16,FALSE))</f>
        <v>3</v>
      </c>
      <c r="E15" s="212">
        <f>IF('2. kolo - Markvartovice'!$Q$17="","",VLOOKUP(B15,'2. kolo - Markvartovice'!$B$17:$Q$27,16,FALSE))</f>
        <v>4</v>
      </c>
      <c r="F15" s="1">
        <f>IF('3. kolo - Dobroslavice'!$L$14="","",VLOOKUP(B15,'3. kolo - Dobroslavice'!$B$14:$L$25,11,FALSE))</f>
        <v>2</v>
      </c>
      <c r="G15" s="212">
        <f>IF('4. kolo - Píšť'!$Q$13="","",VLOOKUP(B15,'4. kolo - Píšť'!$B$13:$Q$21,16,FALSE))</f>
        <v>5</v>
      </c>
      <c r="H15" s="1">
        <f>IF('5. kolo - Šilheřovice ZPV'!$B$17="","",VLOOKUP(B15,'5. kolo - Šilheřovice ZPV'!$B$17:$Q$35,16,FALSE))</f>
        <v>2</v>
      </c>
      <c r="I15" s="190">
        <f>IF('6. kolo - Darkovice'!$B$17="","",VLOOKUP(B15,'6. kolo - Darkovice'!$B$17:$S$28,18,FALSE))</f>
        <v>2</v>
      </c>
      <c r="J15" s="380">
        <v>0</v>
      </c>
      <c r="K15" s="29">
        <f>IF('8. kolo - Vřesina'!$B$16="","",VLOOKUP(B15,'8. kolo - Vřesina'!$B$16:$Q$26,16,FALSE))</f>
        <v>3</v>
      </c>
      <c r="L15" s="1">
        <f>IF('9. kolo - Dobroslavice'!$B$17="","",VLOOKUP(B15,'9. kolo - Dobroslavice'!$B$17:$Q$27,16,FALSE))</f>
        <v>5</v>
      </c>
      <c r="M15" s="29">
        <f>IF('10. kolo - Bobrovníky'!$B$17="","",VLOOKUP(B15,'10. kolo - Bobrovníky'!$B$17:$Q$27,16,FALSE))</f>
        <v>3</v>
      </c>
      <c r="N15" s="1">
        <f>IF('11. kolo - Bohuslavice'!$B$14="","",VLOOKUP(B15,'11. kolo - Bohuslavice'!$B$14:$Q$24,16,FALSE))</f>
        <v>2</v>
      </c>
      <c r="O15" s="292">
        <f>IF('12. kolo - Šilheřovice'!$B$16="","",VLOOKUP(B15,'12. kolo - Šilheřovice'!$B$16:$Q$27,16,FALSE))</f>
        <v>1</v>
      </c>
    </row>
    <row r="16" spans="1:15" ht="16.5" customHeight="1" thickBot="1">
      <c r="A16" s="419" t="s">
        <v>66</v>
      </c>
      <c r="B16" s="67" t="s">
        <v>52</v>
      </c>
      <c r="C16" s="127">
        <f>SUM(D16:O16)</f>
        <v>17</v>
      </c>
      <c r="D16" s="185">
        <f>IF('1. kolo - Děhylov'!$Q$15="","",VLOOKUP(B16,'1. kolo - Děhylov'!$B$15:$Q$25,16,FALSE))</f>
        <v>4</v>
      </c>
      <c r="E16" s="213">
        <v>0</v>
      </c>
      <c r="F16" s="185">
        <v>0</v>
      </c>
      <c r="G16" s="213">
        <v>0</v>
      </c>
      <c r="H16" s="185">
        <f>IF('5. kolo - Šilheřovice ZPV'!$B$17="","",VLOOKUP(B16,'5. kolo - Šilheřovice ZPV'!$B$17:$Q$35,16,FALSE))</f>
        <v>1</v>
      </c>
      <c r="I16" s="293">
        <v>0</v>
      </c>
      <c r="J16" s="381">
        <v>0</v>
      </c>
      <c r="K16" s="23">
        <f>IF('8. kolo - Vřesina'!$B$16="","",VLOOKUP(B16,'8. kolo - Vřesina'!$B$16:$Q$26,16,FALSE))</f>
        <v>9</v>
      </c>
      <c r="L16" s="185">
        <v>0</v>
      </c>
      <c r="M16" s="29">
        <v>0</v>
      </c>
      <c r="N16" s="1">
        <v>0</v>
      </c>
      <c r="O16" s="293">
        <f>IF('12. kolo - Šilheřovice'!$B$16="","",VLOOKUP(B16,'12. kolo - Šilheřovice'!$B$16:$Q$27,16,FALSE))</f>
        <v>3</v>
      </c>
    </row>
    <row r="17" spans="1:15" ht="1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420"/>
      <c r="N17" s="160"/>
      <c r="O17" s="160"/>
    </row>
  </sheetData>
  <sheetProtection/>
  <mergeCells count="2">
    <mergeCell ref="A2:C2"/>
    <mergeCell ref="A1:O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2" r:id="rId1"/>
  <headerFooter>
    <oddFooter>&amp;CHlučinská liga mládeže - 3. ročník 2014 / 2015&amp;RPro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80" zoomScaleNormal="80" zoomScaleSheetLayoutView="80" zoomScalePageLayoutView="0" workbookViewId="0" topLeftCell="A1">
      <selection activeCell="A28" sqref="A28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7" width="10.7109375" style="28" customWidth="1"/>
    <col min="8" max="8" width="10.421875" style="28" customWidth="1"/>
    <col min="9" max="9" width="3.421875" style="28" hidden="1" customWidth="1"/>
    <col min="10" max="11" width="10.7109375" style="28" customWidth="1"/>
    <col min="12" max="12" width="5.7109375" style="28" hidden="1" customWidth="1"/>
    <col min="13" max="13" width="13.7109375" style="28" customWidth="1"/>
    <col min="14" max="14" width="10.7109375" style="28" customWidth="1"/>
    <col min="15" max="15" width="17.140625" style="28" customWidth="1"/>
    <col min="16" max="17" width="10.7109375" style="28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99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30" t="s">
        <v>19</v>
      </c>
      <c r="H3" s="430"/>
      <c r="I3" s="430"/>
      <c r="J3" s="431"/>
      <c r="K3" s="431"/>
      <c r="L3" s="431"/>
      <c r="M3" s="431"/>
      <c r="N3" s="432"/>
      <c r="O3" s="433" t="s">
        <v>15</v>
      </c>
      <c r="P3" s="435" t="s">
        <v>9</v>
      </c>
      <c r="Q3" s="433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35</v>
      </c>
      <c r="I4" s="18"/>
      <c r="J4" s="19" t="s">
        <v>14</v>
      </c>
      <c r="K4" s="19" t="s">
        <v>35</v>
      </c>
      <c r="L4" s="19"/>
      <c r="M4" s="76" t="s">
        <v>11</v>
      </c>
      <c r="N4" s="17" t="s">
        <v>12</v>
      </c>
      <c r="O4" s="434"/>
      <c r="P4" s="436"/>
      <c r="Q4" s="434"/>
    </row>
    <row r="5" spans="1:19" ht="15.75">
      <c r="A5" s="8" t="s">
        <v>1</v>
      </c>
      <c r="B5" s="65" t="s">
        <v>23</v>
      </c>
      <c r="C5" s="183">
        <v>31.4</v>
      </c>
      <c r="D5" s="71">
        <v>31.67</v>
      </c>
      <c r="E5" s="80">
        <f aca="true" t="shared" si="0" ref="E5:E12">IF(C5="","",MAX(C5,D5))</f>
        <v>31.67</v>
      </c>
      <c r="F5" s="36">
        <f>IF(C5="","",RANK(E5,$E$5:$E$12,1))</f>
        <v>2</v>
      </c>
      <c r="G5" s="168"/>
      <c r="H5" s="47"/>
      <c r="I5" s="82">
        <f aca="true" t="shared" si="1" ref="I5:I12">IF(G5="","",G5+H5)</f>
      </c>
      <c r="J5" s="61"/>
      <c r="K5" s="156"/>
      <c r="L5" s="82">
        <f aca="true" t="shared" si="2" ref="L5:L10">IF(J5="","",J5+K5)</f>
      </c>
      <c r="M5" s="101">
        <f aca="true" t="shared" si="3" ref="M5:M10">IF(I5="","",MIN(L5,I5))</f>
      </c>
      <c r="N5" s="152">
        <f aca="true" t="shared" si="4" ref="N5:N12">IF(M5="","",RANK(M5,$M$5:$M$10,1))</f>
      </c>
      <c r="O5" s="37">
        <f aca="true" t="shared" si="5" ref="O5:O10">IF(F5="","",SUM(N5,F5))</f>
        <v>2</v>
      </c>
      <c r="P5" s="133">
        <f>IF(O5="","",RANK(O5,$O$5:$O$12,1))</f>
        <v>2</v>
      </c>
      <c r="Q5" s="262">
        <f>IF(P5="","",VLOOKUP(P5,'Bodové hodnocení'!$A$1:$B$20,2,FALSE))</f>
        <v>10</v>
      </c>
      <c r="R5" s="12"/>
      <c r="S5" s="12"/>
    </row>
    <row r="6" spans="1:19" ht="15.75">
      <c r="A6" s="342" t="s">
        <v>2</v>
      </c>
      <c r="B6" s="63" t="s">
        <v>77</v>
      </c>
      <c r="C6" s="73">
        <v>26.85</v>
      </c>
      <c r="D6" s="73">
        <v>26.2</v>
      </c>
      <c r="E6" s="81">
        <f t="shared" si="0"/>
        <v>26.85</v>
      </c>
      <c r="F6" s="44">
        <f>IF(C6="","",RANK(E6,$E$5:$E$12,1))</f>
        <v>1</v>
      </c>
      <c r="G6" s="192"/>
      <c r="H6" s="41"/>
      <c r="I6" s="84">
        <f t="shared" si="1"/>
      </c>
      <c r="J6" s="347"/>
      <c r="K6" s="41"/>
      <c r="L6" s="83">
        <f t="shared" si="2"/>
      </c>
      <c r="M6" s="83">
        <f t="shared" si="3"/>
      </c>
      <c r="N6" s="355">
        <f t="shared" si="4"/>
      </c>
      <c r="O6" s="15">
        <f t="shared" si="5"/>
        <v>1</v>
      </c>
      <c r="P6" s="60">
        <f>IF(O6="","",RANK(O6,$O$5:$O$12,1))</f>
        <v>1</v>
      </c>
      <c r="Q6" s="261">
        <f>IF(P6="","",VLOOKUP(P6,'Bodové hodnocení'!$A$1:$B$20,2,FALSE))</f>
        <v>11</v>
      </c>
      <c r="R6" s="12"/>
      <c r="S6" s="12"/>
    </row>
    <row r="7" spans="1:19" ht="15.75">
      <c r="A7" s="303" t="s">
        <v>3</v>
      </c>
      <c r="B7" s="66" t="s">
        <v>21</v>
      </c>
      <c r="C7" s="71">
        <v>32.57</v>
      </c>
      <c r="D7" s="71">
        <v>31.51</v>
      </c>
      <c r="E7" s="80">
        <f t="shared" si="0"/>
        <v>32.57</v>
      </c>
      <c r="F7" s="36">
        <f>IF(C7="","",RANK(E7,$E$5:$E$12,1))</f>
        <v>3</v>
      </c>
      <c r="G7" s="167"/>
      <c r="H7" s="479" t="s">
        <v>100</v>
      </c>
      <c r="I7" s="84">
        <f t="shared" si="1"/>
      </c>
      <c r="J7" s="46"/>
      <c r="K7" s="47"/>
      <c r="L7" s="84">
        <f t="shared" si="2"/>
      </c>
      <c r="M7" s="102">
        <f t="shared" si="3"/>
      </c>
      <c r="N7" s="103">
        <f t="shared" si="4"/>
      </c>
      <c r="O7" s="48">
        <f t="shared" si="5"/>
        <v>3</v>
      </c>
      <c r="P7" s="133">
        <f>IF(O7="","",RANK(O7,$O$5:$O$12,1))</f>
        <v>3</v>
      </c>
      <c r="Q7" s="262">
        <f>IF(P7="","",VLOOKUP(P7,'Bodové hodnocení'!$A$1:$B$20,2,FALSE))</f>
        <v>9</v>
      </c>
      <c r="R7" s="12"/>
      <c r="S7" s="12"/>
    </row>
    <row r="8" spans="1:19" s="155" customFormat="1" ht="15.75">
      <c r="A8" s="342" t="s">
        <v>4</v>
      </c>
      <c r="B8" s="63" t="s">
        <v>42</v>
      </c>
      <c r="C8" s="75">
        <v>28.61</v>
      </c>
      <c r="D8" s="73">
        <v>39.98</v>
      </c>
      <c r="E8" s="81">
        <f t="shared" si="0"/>
        <v>39.98</v>
      </c>
      <c r="F8" s="44">
        <f>IF(C8="","",RANK(E8,$E$5:$E$12,1))</f>
        <v>5</v>
      </c>
      <c r="G8" s="192"/>
      <c r="H8" s="41"/>
      <c r="I8" s="84">
        <f t="shared" si="1"/>
      </c>
      <c r="J8" s="347"/>
      <c r="K8" s="41"/>
      <c r="L8" s="83">
        <f t="shared" si="2"/>
      </c>
      <c r="M8" s="83">
        <f t="shared" si="3"/>
      </c>
      <c r="N8" s="355">
        <f t="shared" si="4"/>
      </c>
      <c r="O8" s="15">
        <f t="shared" si="5"/>
        <v>5</v>
      </c>
      <c r="P8" s="60">
        <f>IF(O8="","",RANK(O8,$O$5:$O$12,1))</f>
        <v>5</v>
      </c>
      <c r="Q8" s="261">
        <f>IF(P8="","",VLOOKUP(P8,'Bodové hodnocení'!$A$1:$B$20,2,FALSE))</f>
        <v>7</v>
      </c>
      <c r="R8" s="12"/>
      <c r="S8" s="12"/>
    </row>
    <row r="9" spans="1:19" s="155" customFormat="1" ht="15.75">
      <c r="A9" s="303" t="s">
        <v>5</v>
      </c>
      <c r="B9" s="66" t="s">
        <v>22</v>
      </c>
      <c r="C9" s="385">
        <v>61.57</v>
      </c>
      <c r="D9" s="71">
        <v>55.51</v>
      </c>
      <c r="E9" s="80">
        <f t="shared" si="0"/>
        <v>61.57</v>
      </c>
      <c r="F9" s="36">
        <f>IF(C9="","",RANK(E9,$E$5:$E$12,1))</f>
        <v>7</v>
      </c>
      <c r="G9" s="167"/>
      <c r="H9" s="47"/>
      <c r="I9" s="84">
        <f t="shared" si="1"/>
      </c>
      <c r="J9" s="46"/>
      <c r="K9" s="47"/>
      <c r="L9" s="84">
        <f t="shared" si="2"/>
      </c>
      <c r="M9" s="102">
        <f t="shared" si="3"/>
      </c>
      <c r="N9" s="103">
        <f t="shared" si="4"/>
      </c>
      <c r="O9" s="48">
        <f t="shared" si="5"/>
        <v>7</v>
      </c>
      <c r="P9" s="133">
        <f>IF(O9="","",RANK(O9,$O$5:$O$12,1))</f>
        <v>7</v>
      </c>
      <c r="Q9" s="262">
        <f>IF(P9="","",VLOOKUP(P9,'Bodové hodnocení'!$A$1:$B$20,2,FALSE))</f>
        <v>5</v>
      </c>
      <c r="R9" s="12"/>
      <c r="S9" s="12"/>
    </row>
    <row r="10" spans="1:19" s="155" customFormat="1" ht="15.75">
      <c r="A10" s="342" t="s">
        <v>6</v>
      </c>
      <c r="B10" s="130" t="s">
        <v>80</v>
      </c>
      <c r="C10" s="386">
        <v>60.62</v>
      </c>
      <c r="D10" s="73">
        <v>62.52</v>
      </c>
      <c r="E10" s="81">
        <f t="shared" si="0"/>
        <v>62.52</v>
      </c>
      <c r="F10" s="44">
        <f>IF(C10="","",RANK(E10,$E$5:$E$12,1))</f>
        <v>8</v>
      </c>
      <c r="G10" s="192"/>
      <c r="H10" s="41"/>
      <c r="I10" s="84">
        <f t="shared" si="1"/>
      </c>
      <c r="J10" s="347"/>
      <c r="K10" s="41"/>
      <c r="L10" s="83">
        <f t="shared" si="2"/>
      </c>
      <c r="M10" s="83">
        <f t="shared" si="3"/>
      </c>
      <c r="N10" s="355">
        <f t="shared" si="4"/>
      </c>
      <c r="O10" s="15">
        <f t="shared" si="5"/>
        <v>8</v>
      </c>
      <c r="P10" s="60">
        <f>IF(O10="","",RANK(O10,$O$5:$O$12,1))</f>
        <v>8</v>
      </c>
      <c r="Q10" s="261">
        <f>IF(P10="","",VLOOKUP(P10,'Bodové hodnocení'!$A$1:$B$20,2,FALSE))</f>
        <v>4</v>
      </c>
      <c r="R10" s="12"/>
      <c r="S10" s="12"/>
    </row>
    <row r="11" spans="1:19" s="155" customFormat="1" ht="15.75">
      <c r="A11" s="303" t="s">
        <v>7</v>
      </c>
      <c r="B11" s="52" t="s">
        <v>46</v>
      </c>
      <c r="C11" s="385">
        <v>35.94</v>
      </c>
      <c r="D11" s="71">
        <v>33.52</v>
      </c>
      <c r="E11" s="80">
        <f t="shared" si="0"/>
        <v>35.94</v>
      </c>
      <c r="F11" s="36">
        <f>IF(C11="","",RANK(E11,$E$5:$E$12,1))</f>
        <v>4</v>
      </c>
      <c r="G11" s="167"/>
      <c r="H11" s="47"/>
      <c r="I11" s="84">
        <f t="shared" si="1"/>
      </c>
      <c r="J11" s="46"/>
      <c r="K11" s="47"/>
      <c r="L11" s="84">
        <f>IF(J11="","",J11+K11)</f>
      </c>
      <c r="M11" s="102">
        <f>IF(I11="","",MIN(L11,I11))</f>
      </c>
      <c r="N11" s="103">
        <f t="shared" si="4"/>
      </c>
      <c r="O11" s="48">
        <f>IF(F11="","",SUM(N11,F11))</f>
        <v>4</v>
      </c>
      <c r="P11" s="133">
        <f>IF(O11="","",RANK(O11,$O$5:$O$12,1))</f>
        <v>4</v>
      </c>
      <c r="Q11" s="262">
        <f>IF(P11="","",VLOOKUP(P11,'Bodové hodnocení'!$A$1:$B$20,2,FALSE))</f>
        <v>8</v>
      </c>
      <c r="R11" s="12"/>
      <c r="S11" s="12"/>
    </row>
    <row r="12" spans="1:19" s="155" customFormat="1" ht="16.5" thickBot="1">
      <c r="A12" s="342" t="s">
        <v>8</v>
      </c>
      <c r="B12" s="130" t="s">
        <v>41</v>
      </c>
      <c r="C12" s="386">
        <v>36.47</v>
      </c>
      <c r="D12" s="73">
        <v>53.01</v>
      </c>
      <c r="E12" s="81">
        <f t="shared" si="0"/>
        <v>53.01</v>
      </c>
      <c r="F12" s="44">
        <f>IF(C12="","",RANK(E12,$E$5:$E$12,1))</f>
        <v>6</v>
      </c>
      <c r="G12" s="192"/>
      <c r="H12" s="41"/>
      <c r="I12" s="84">
        <f t="shared" si="1"/>
      </c>
      <c r="J12" s="347"/>
      <c r="K12" s="41"/>
      <c r="L12" s="83">
        <f>IF(J12="","",J12+K12)</f>
      </c>
      <c r="M12" s="83">
        <f>IF(I12="","",MIN(L12,I12))</f>
      </c>
      <c r="N12" s="355">
        <f t="shared" si="4"/>
      </c>
      <c r="O12" s="15">
        <f>IF(F12="","",SUM(N12,F12))</f>
        <v>6</v>
      </c>
      <c r="P12" s="60">
        <f>IF(O12="","",RANK(O12,$O$5:$O$12,1))</f>
        <v>6</v>
      </c>
      <c r="Q12" s="261">
        <f>IF(P12="","",VLOOKUP(P12,'Bodové hodnocení'!$A$1:$B$20,2,FALSE))</f>
        <v>6</v>
      </c>
      <c r="R12" s="12"/>
      <c r="S12" s="12"/>
    </row>
    <row r="13" spans="1:19" s="155" customFormat="1" ht="16.5" thickBot="1">
      <c r="A13" s="257"/>
      <c r="B13" s="257"/>
      <c r="C13" s="258"/>
      <c r="D13" s="258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9"/>
      <c r="Q13" s="264"/>
      <c r="R13" s="12"/>
      <c r="S13" s="157"/>
    </row>
    <row r="14" spans="1:19" s="155" customFormat="1" ht="15.75">
      <c r="A14" s="427" t="s">
        <v>17</v>
      </c>
      <c r="B14" s="428"/>
      <c r="C14" s="427" t="s">
        <v>39</v>
      </c>
      <c r="D14" s="429"/>
      <c r="E14" s="429"/>
      <c r="F14" s="428"/>
      <c r="G14" s="430" t="s">
        <v>19</v>
      </c>
      <c r="H14" s="430"/>
      <c r="I14" s="430"/>
      <c r="J14" s="431"/>
      <c r="K14" s="431"/>
      <c r="L14" s="431"/>
      <c r="M14" s="431"/>
      <c r="N14" s="432"/>
      <c r="O14" s="433" t="s">
        <v>15</v>
      </c>
      <c r="P14" s="435" t="s">
        <v>9</v>
      </c>
      <c r="Q14" s="437" t="s">
        <v>36</v>
      </c>
      <c r="R14" s="12"/>
      <c r="S14" s="53">
        <f>IF(R14="","",VLOOKUP(R14,'Bodové hodnocení'!$A$1:$B$20,2,FALSE))</f>
      </c>
    </row>
    <row r="15" spans="1:19" s="155" customFormat="1" ht="16.5" thickBot="1">
      <c r="A15" s="55" t="s">
        <v>10</v>
      </c>
      <c r="B15" s="64" t="s">
        <v>0</v>
      </c>
      <c r="C15" s="16" t="s">
        <v>48</v>
      </c>
      <c r="D15" s="72" t="s">
        <v>49</v>
      </c>
      <c r="E15" s="161" t="s">
        <v>11</v>
      </c>
      <c r="F15" s="17" t="s">
        <v>12</v>
      </c>
      <c r="G15" s="57" t="s">
        <v>13</v>
      </c>
      <c r="H15" s="58" t="s">
        <v>35</v>
      </c>
      <c r="I15" s="57"/>
      <c r="J15" s="54" t="s">
        <v>14</v>
      </c>
      <c r="K15" s="58" t="s">
        <v>35</v>
      </c>
      <c r="L15" s="58"/>
      <c r="M15" s="77" t="s">
        <v>11</v>
      </c>
      <c r="N15" s="56" t="s">
        <v>12</v>
      </c>
      <c r="O15" s="434"/>
      <c r="P15" s="436"/>
      <c r="Q15" s="438"/>
      <c r="R15" s="12"/>
      <c r="S15" s="53">
        <f>IF(R15="","",VLOOKUP(R15,'Bodové hodnocení'!$A$1:$B$20,2,FALSE))</f>
      </c>
    </row>
    <row r="16" spans="1:19" s="155" customFormat="1" ht="15.75">
      <c r="A16" s="59" t="s">
        <v>1</v>
      </c>
      <c r="B16" s="65" t="s">
        <v>23</v>
      </c>
      <c r="C16" s="183">
        <v>39.32</v>
      </c>
      <c r="D16" s="387">
        <v>45.06</v>
      </c>
      <c r="E16" s="388">
        <f>IF(C16="","",MAX(C16,D16))</f>
        <v>45.06</v>
      </c>
      <c r="F16" s="27">
        <f>IF(C16="","",RANK(E16,$E$16:$E$27,1))</f>
        <v>12</v>
      </c>
      <c r="G16" s="168"/>
      <c r="H16" s="156"/>
      <c r="I16" s="82">
        <f>IF(G16="","",G16+H16)</f>
      </c>
      <c r="J16" s="61"/>
      <c r="K16" s="156"/>
      <c r="L16" s="82">
        <f>IF(J16="","",J16+K16)</f>
      </c>
      <c r="M16" s="78">
        <f>IF(I16="","",MIN(L16,I16))</f>
      </c>
      <c r="N16" s="152">
        <f aca="true" t="shared" si="6" ref="N16:N27">IF(M16="","",RANK(M16,$M$16:$M$26,1))</f>
      </c>
      <c r="O16" s="37">
        <f>IF(F16="","",SUM(N16,F16))</f>
        <v>12</v>
      </c>
      <c r="P16" s="132">
        <f>IF(O16="","",RANK(O16,$O$16:$O$27,1))</f>
        <v>12</v>
      </c>
      <c r="Q16" s="260">
        <f>IF(P16="","",VLOOKUP(P16,'Bodové hodnocení'!$A$1:$B$20,2,FALSE))</f>
        <v>1</v>
      </c>
      <c r="R16" s="12"/>
      <c r="S16" s="157"/>
    </row>
    <row r="17" spans="1:19" s="155" customFormat="1" ht="15.75">
      <c r="A17" s="342" t="s">
        <v>2</v>
      </c>
      <c r="B17" s="63" t="s">
        <v>41</v>
      </c>
      <c r="C17" s="75">
        <v>28.62</v>
      </c>
      <c r="D17" s="107">
        <v>28.34</v>
      </c>
      <c r="E17" s="108">
        <f>IF(C17="","",MAX(C17,D17))</f>
        <v>28.62</v>
      </c>
      <c r="F17" s="355">
        <f>IF(C17="","",RANK(E17,$E$16:$E$27,1))</f>
        <v>4</v>
      </c>
      <c r="G17" s="38"/>
      <c r="H17" s="41"/>
      <c r="I17" s="83">
        <f aca="true" t="shared" si="7" ref="I17:I26">IF(G17="","",G17+H17)</f>
      </c>
      <c r="J17" s="347"/>
      <c r="K17" s="41"/>
      <c r="L17" s="83">
        <f aca="true" t="shared" si="8" ref="L17:L26">IF(J17="","",J17+K17)</f>
      </c>
      <c r="M17" s="83">
        <f aca="true" t="shared" si="9" ref="M17:M26">IF(I17="","",MIN(L17,I17))</f>
      </c>
      <c r="N17" s="355">
        <f t="shared" si="6"/>
      </c>
      <c r="O17" s="15">
        <f>IF(F17="","",SUM(N17,F17))</f>
        <v>4</v>
      </c>
      <c r="P17" s="60">
        <f>IF(O17="","",RANK(O17,$O$16:$O$27,1))</f>
        <v>4</v>
      </c>
      <c r="Q17" s="261">
        <f>IF(P17="","",VLOOKUP(P17,'Bodové hodnocení'!$A$1:$B$20,2,FALSE))</f>
        <v>8</v>
      </c>
      <c r="R17" s="12"/>
      <c r="S17" s="12"/>
    </row>
    <row r="18" spans="1:19" s="155" customFormat="1" ht="15.75">
      <c r="A18" s="49" t="s">
        <v>3</v>
      </c>
      <c r="B18" s="66" t="s">
        <v>76</v>
      </c>
      <c r="C18" s="109">
        <v>22.13</v>
      </c>
      <c r="D18" s="110">
        <v>22.76</v>
      </c>
      <c r="E18" s="111">
        <f aca="true" t="shared" si="10" ref="E18:E27">IF(C18="","",MAX(C18,D18))</f>
        <v>22.76</v>
      </c>
      <c r="F18" s="24">
        <f>IF(C18="","",RANK(E18,$E$16:$E$27,1))</f>
        <v>2</v>
      </c>
      <c r="G18" s="45"/>
      <c r="H18" s="47"/>
      <c r="I18" s="84">
        <f t="shared" si="7"/>
      </c>
      <c r="J18" s="46"/>
      <c r="K18" s="47"/>
      <c r="L18" s="84">
        <f t="shared" si="8"/>
      </c>
      <c r="M18" s="102">
        <f t="shared" si="9"/>
      </c>
      <c r="N18" s="103">
        <f t="shared" si="6"/>
      </c>
      <c r="O18" s="48">
        <f aca="true" t="shared" si="11" ref="O18:O27">IF(F18="","",SUM(N18,F18))</f>
        <v>2</v>
      </c>
      <c r="P18" s="133">
        <f aca="true" t="shared" si="12" ref="P18:P27">IF(O18="","",RANK(O18,$O$16:$O$27,1))</f>
        <v>2</v>
      </c>
      <c r="Q18" s="262">
        <f>IF(P18="","",VLOOKUP(P18,'Bodové hodnocení'!$A$1:$B$20,2,FALSE))</f>
        <v>10</v>
      </c>
      <c r="R18" s="12"/>
      <c r="S18" s="12"/>
    </row>
    <row r="19" spans="1:19" s="155" customFormat="1" ht="15.75">
      <c r="A19" s="342" t="s">
        <v>4</v>
      </c>
      <c r="B19" s="63" t="s">
        <v>20</v>
      </c>
      <c r="C19" s="75">
        <v>29.77</v>
      </c>
      <c r="D19" s="107">
        <v>29.18</v>
      </c>
      <c r="E19" s="108">
        <f t="shared" si="10"/>
        <v>29.77</v>
      </c>
      <c r="F19" s="355">
        <f>IF(C19="","",RANK(E19,$E$16:$E$27,1))</f>
        <v>5</v>
      </c>
      <c r="G19" s="38"/>
      <c r="H19" s="41"/>
      <c r="I19" s="83">
        <f aca="true" t="shared" si="13" ref="I19:I27">IF(G19="","",G19+H19)</f>
      </c>
      <c r="J19" s="347"/>
      <c r="K19" s="41"/>
      <c r="L19" s="83">
        <f aca="true" t="shared" si="14" ref="L19:L27">IF(J19="","",J19+K19)</f>
      </c>
      <c r="M19" s="83">
        <f aca="true" t="shared" si="15" ref="M19:M27">IF(I19="","",MIN(L19,I19))</f>
      </c>
      <c r="N19" s="355">
        <f t="shared" si="6"/>
      </c>
      <c r="O19" s="15">
        <f t="shared" si="11"/>
        <v>5</v>
      </c>
      <c r="P19" s="60">
        <f>IF(O19="","",RANK(O19,$O$16:$O$27,1))</f>
        <v>5</v>
      </c>
      <c r="Q19" s="261">
        <f>IF(P19="","",VLOOKUP(P19,'Bodové hodnocení'!$A$1:$B$20,2,FALSE))</f>
        <v>7</v>
      </c>
      <c r="R19" s="153"/>
      <c r="S19" s="153"/>
    </row>
    <row r="20" spans="1:20" s="153" customFormat="1" ht="15.75">
      <c r="A20" s="49" t="s">
        <v>5</v>
      </c>
      <c r="B20" s="208" t="s">
        <v>24</v>
      </c>
      <c r="C20" s="109">
        <v>40.99</v>
      </c>
      <c r="D20" s="110">
        <v>42.73</v>
      </c>
      <c r="E20" s="111">
        <f t="shared" si="10"/>
        <v>42.73</v>
      </c>
      <c r="F20" s="24">
        <f>IF(C20="","",RANK(E20,$E$16:$E$27,1))</f>
        <v>11</v>
      </c>
      <c r="G20" s="45"/>
      <c r="H20" s="479" t="s">
        <v>100</v>
      </c>
      <c r="I20" s="84">
        <f t="shared" si="13"/>
      </c>
      <c r="J20" s="46"/>
      <c r="K20" s="47"/>
      <c r="L20" s="84">
        <f t="shared" si="14"/>
      </c>
      <c r="M20" s="102">
        <f t="shared" si="15"/>
      </c>
      <c r="N20" s="103">
        <f t="shared" si="6"/>
      </c>
      <c r="O20" s="48">
        <f t="shared" si="11"/>
        <v>11</v>
      </c>
      <c r="P20" s="133">
        <f>IF(O20="","",RANK(O20,$O$16:$O$27,1))</f>
        <v>11</v>
      </c>
      <c r="Q20" s="262">
        <f>IF(P20="","",VLOOKUP(P20,'Bodové hodnocení'!$A$1:$B$20,2,FALSE))</f>
        <v>1</v>
      </c>
      <c r="T20" s="155"/>
    </row>
    <row r="21" spans="1:20" s="153" customFormat="1" ht="15.75">
      <c r="A21" s="342" t="s">
        <v>6</v>
      </c>
      <c r="B21" s="63" t="s">
        <v>37</v>
      </c>
      <c r="C21" s="75">
        <v>34.2</v>
      </c>
      <c r="D21" s="107">
        <v>32.23</v>
      </c>
      <c r="E21" s="108">
        <f t="shared" si="10"/>
        <v>34.2</v>
      </c>
      <c r="F21" s="355">
        <f>IF(C21="","",RANK(E21,$E$16:$E$27,1))</f>
        <v>8</v>
      </c>
      <c r="G21" s="38"/>
      <c r="H21" s="41"/>
      <c r="I21" s="83">
        <f t="shared" si="13"/>
      </c>
      <c r="J21" s="347"/>
      <c r="K21" s="41"/>
      <c r="L21" s="83">
        <f t="shared" si="14"/>
      </c>
      <c r="M21" s="83">
        <f t="shared" si="15"/>
      </c>
      <c r="N21" s="355">
        <f t="shared" si="6"/>
      </c>
      <c r="O21" s="15">
        <f t="shared" si="11"/>
        <v>8</v>
      </c>
      <c r="P21" s="60">
        <f t="shared" si="12"/>
        <v>8</v>
      </c>
      <c r="Q21" s="261">
        <f>IF(P21="","",VLOOKUP(P21,'Bodové hodnocení'!$A$1:$B$20,2,FALSE))</f>
        <v>4</v>
      </c>
      <c r="T21" s="155"/>
    </row>
    <row r="22" spans="1:20" s="153" customFormat="1" ht="15.75">
      <c r="A22" s="49" t="s">
        <v>7</v>
      </c>
      <c r="B22" s="66" t="s">
        <v>21</v>
      </c>
      <c r="C22" s="109">
        <v>31.04</v>
      </c>
      <c r="D22" s="110">
        <v>28.16</v>
      </c>
      <c r="E22" s="111">
        <f t="shared" si="10"/>
        <v>31.04</v>
      </c>
      <c r="F22" s="24">
        <f>IF(C22="","",RANK(E22,$E$16:$E$27,1))</f>
        <v>6</v>
      </c>
      <c r="G22" s="45"/>
      <c r="H22" s="47"/>
      <c r="I22" s="84">
        <f t="shared" si="13"/>
      </c>
      <c r="J22" s="46"/>
      <c r="K22" s="47"/>
      <c r="L22" s="84">
        <f t="shared" si="14"/>
      </c>
      <c r="M22" s="102">
        <f t="shared" si="15"/>
      </c>
      <c r="N22" s="103">
        <f t="shared" si="6"/>
      </c>
      <c r="O22" s="48">
        <f t="shared" si="11"/>
        <v>6</v>
      </c>
      <c r="P22" s="133">
        <f>IF(O22="","",RANK(O22,$O$16:$O$27,1))</f>
        <v>6</v>
      </c>
      <c r="Q22" s="262">
        <f>IF(P22="","",VLOOKUP(P22,'Bodové hodnocení'!$A$1:$B$20,2,FALSE))</f>
        <v>6</v>
      </c>
      <c r="T22" s="155"/>
    </row>
    <row r="23" spans="1:20" s="153" customFormat="1" ht="15.75">
      <c r="A23" s="342" t="s">
        <v>8</v>
      </c>
      <c r="B23" s="63" t="s">
        <v>57</v>
      </c>
      <c r="C23" s="75">
        <v>36.05</v>
      </c>
      <c r="D23" s="107">
        <v>37.5</v>
      </c>
      <c r="E23" s="108">
        <f t="shared" si="10"/>
        <v>37.5</v>
      </c>
      <c r="F23" s="355">
        <f>IF(C23="","",RANK(E23,$E$16:$E$27,1))</f>
        <v>10</v>
      </c>
      <c r="G23" s="38"/>
      <c r="H23" s="41"/>
      <c r="I23" s="83">
        <f t="shared" si="13"/>
      </c>
      <c r="J23" s="347"/>
      <c r="K23" s="41"/>
      <c r="L23" s="83">
        <f t="shared" si="14"/>
      </c>
      <c r="M23" s="83">
        <f t="shared" si="15"/>
      </c>
      <c r="N23" s="355">
        <f t="shared" si="6"/>
      </c>
      <c r="O23" s="15">
        <f t="shared" si="11"/>
        <v>10</v>
      </c>
      <c r="P23" s="60">
        <f>IF(O23="","",RANK(O23,$O$16:$O$27,1))</f>
        <v>10</v>
      </c>
      <c r="Q23" s="261">
        <f>IF(P23="","",VLOOKUP(P23,'Bodové hodnocení'!$A$1:$B$20,2,FALSE))</f>
        <v>2</v>
      </c>
      <c r="T23" s="155"/>
    </row>
    <row r="24" spans="1:20" s="153" customFormat="1" ht="15.75">
      <c r="A24" s="49" t="s">
        <v>38</v>
      </c>
      <c r="B24" s="208" t="s">
        <v>40</v>
      </c>
      <c r="C24" s="109">
        <v>22.61</v>
      </c>
      <c r="D24" s="110">
        <v>20.76</v>
      </c>
      <c r="E24" s="111">
        <f t="shared" si="10"/>
        <v>22.61</v>
      </c>
      <c r="F24" s="24">
        <f>IF(C24="","",RANK(E24,$E$16:$E$27,1))</f>
        <v>1</v>
      </c>
      <c r="G24" s="45"/>
      <c r="H24" s="47"/>
      <c r="I24" s="84">
        <f t="shared" si="13"/>
      </c>
      <c r="J24" s="46"/>
      <c r="K24" s="47"/>
      <c r="L24" s="84">
        <f t="shared" si="14"/>
      </c>
      <c r="M24" s="102">
        <f t="shared" si="15"/>
      </c>
      <c r="N24" s="103">
        <f t="shared" si="6"/>
      </c>
      <c r="O24" s="48">
        <f t="shared" si="11"/>
        <v>1</v>
      </c>
      <c r="P24" s="133">
        <f>IF(O24="","",RANK(O24,$O$16:$O$27,1))</f>
        <v>1</v>
      </c>
      <c r="Q24" s="262">
        <f>IF(P24="","",VLOOKUP(P24,'Bodové hodnocení'!$A$1:$B$20,2,FALSE))</f>
        <v>11</v>
      </c>
      <c r="T24" s="155"/>
    </row>
    <row r="25" spans="1:20" s="153" customFormat="1" ht="15.75">
      <c r="A25" s="342" t="s">
        <v>47</v>
      </c>
      <c r="B25" s="130" t="s">
        <v>42</v>
      </c>
      <c r="C25" s="75">
        <v>26.76</v>
      </c>
      <c r="D25" s="107">
        <v>28.23</v>
      </c>
      <c r="E25" s="108">
        <f t="shared" si="10"/>
        <v>28.23</v>
      </c>
      <c r="F25" s="355">
        <f>IF(C25="","",RANK(E25,$E$16:$E$27,1))</f>
        <v>3</v>
      </c>
      <c r="G25" s="38"/>
      <c r="H25" s="41"/>
      <c r="I25" s="83">
        <f t="shared" si="13"/>
      </c>
      <c r="J25" s="347"/>
      <c r="K25" s="41"/>
      <c r="L25" s="83">
        <f t="shared" si="14"/>
      </c>
      <c r="M25" s="83">
        <f t="shared" si="15"/>
      </c>
      <c r="N25" s="355">
        <f t="shared" si="6"/>
      </c>
      <c r="O25" s="15">
        <f t="shared" si="11"/>
        <v>3</v>
      </c>
      <c r="P25" s="60">
        <f>IF(O25="","",RANK(O25,$O$16:$O$27,1))</f>
        <v>3</v>
      </c>
      <c r="Q25" s="261">
        <f>IF(P25="","",VLOOKUP(P25,'Bodové hodnocení'!$A$1:$B$20,2,FALSE))</f>
        <v>9</v>
      </c>
      <c r="T25" s="155"/>
    </row>
    <row r="26" spans="1:20" s="153" customFormat="1" ht="15.75">
      <c r="A26" s="49" t="s">
        <v>51</v>
      </c>
      <c r="B26" s="208" t="s">
        <v>52</v>
      </c>
      <c r="C26" s="109">
        <v>37.1</v>
      </c>
      <c r="D26" s="110">
        <v>34.41</v>
      </c>
      <c r="E26" s="111">
        <f t="shared" si="10"/>
        <v>37.1</v>
      </c>
      <c r="F26" s="24">
        <f>IF(C26="","",RANK(E26,$E$16:$E$27,1))</f>
        <v>9</v>
      </c>
      <c r="G26" s="45"/>
      <c r="H26" s="47"/>
      <c r="I26" s="84">
        <f t="shared" si="13"/>
      </c>
      <c r="J26" s="46"/>
      <c r="K26" s="47"/>
      <c r="L26" s="84">
        <f t="shared" si="14"/>
      </c>
      <c r="M26" s="102">
        <f t="shared" si="15"/>
      </c>
      <c r="N26" s="103">
        <f t="shared" si="6"/>
      </c>
      <c r="O26" s="48">
        <f t="shared" si="11"/>
        <v>9</v>
      </c>
      <c r="P26" s="133">
        <f>IF(O26="","",RANK(O26,$O$16:$O$27,1))</f>
        <v>9</v>
      </c>
      <c r="Q26" s="262">
        <f>IF(P26="","",VLOOKUP(P26,'Bodové hodnocení'!$A$1:$B$20,2,FALSE))</f>
        <v>3</v>
      </c>
      <c r="T26" s="155"/>
    </row>
    <row r="27" spans="1:20" s="153" customFormat="1" ht="16.5" thickBot="1">
      <c r="A27" s="471" t="s">
        <v>66</v>
      </c>
      <c r="B27" s="66" t="s">
        <v>22</v>
      </c>
      <c r="C27" s="472">
        <v>33.47</v>
      </c>
      <c r="D27" s="473">
        <v>34.18</v>
      </c>
      <c r="E27" s="474">
        <f t="shared" si="10"/>
        <v>34.18</v>
      </c>
      <c r="F27" s="369">
        <f>IF(C27="","",RANK(E27,$E$16:$E$27,1))</f>
        <v>7</v>
      </c>
      <c r="G27" s="475"/>
      <c r="H27" s="407"/>
      <c r="I27" s="383">
        <f t="shared" si="13"/>
      </c>
      <c r="J27" s="366"/>
      <c r="K27" s="407"/>
      <c r="L27" s="383">
        <f t="shared" si="14"/>
      </c>
      <c r="M27" s="383">
        <f t="shared" si="15"/>
      </c>
      <c r="N27" s="369">
        <f t="shared" si="6"/>
      </c>
      <c r="O27" s="476">
        <f t="shared" si="11"/>
        <v>7</v>
      </c>
      <c r="P27" s="477">
        <f>IF(O27="","",RANK(O27,$O$16:$O$27,1))</f>
        <v>7</v>
      </c>
      <c r="Q27" s="478">
        <f>IF(P27="","",VLOOKUP(P27,'Bodové hodnocení'!$A$1:$B$20,2,FALSE))</f>
        <v>5</v>
      </c>
      <c r="T27" s="155"/>
    </row>
    <row r="28" spans="1:17" ht="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</sheetData>
  <sheetProtection/>
  <mergeCells count="13">
    <mergeCell ref="A1:Q1"/>
    <mergeCell ref="A3:B3"/>
    <mergeCell ref="C3:F3"/>
    <mergeCell ref="G3:N3"/>
    <mergeCell ref="O3:O4"/>
    <mergeCell ref="P3:P4"/>
    <mergeCell ref="Q3:Q4"/>
    <mergeCell ref="A14:B14"/>
    <mergeCell ref="C14:F14"/>
    <mergeCell ref="G14:N14"/>
    <mergeCell ref="O14:O15"/>
    <mergeCell ref="P14:P15"/>
    <mergeCell ref="Q14:Q15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80" zoomScaleNormal="80" zoomScaleSheetLayoutView="80" zoomScalePageLayoutView="0" workbookViewId="0" topLeftCell="A1">
      <selection activeCell="A25" sqref="A25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7" width="10.7109375" style="28" customWidth="1"/>
    <col min="8" max="8" width="10.421875" style="28" customWidth="1"/>
    <col min="9" max="9" width="3.421875" style="28" hidden="1" customWidth="1"/>
    <col min="10" max="11" width="10.7109375" style="28" customWidth="1"/>
    <col min="12" max="12" width="5.7109375" style="28" hidden="1" customWidth="1"/>
    <col min="13" max="13" width="13.7109375" style="28" customWidth="1"/>
    <col min="14" max="14" width="10.7109375" style="28" customWidth="1"/>
    <col min="15" max="15" width="17.140625" style="28" customWidth="1"/>
    <col min="16" max="17" width="10.7109375" style="28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95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30" t="s">
        <v>19</v>
      </c>
      <c r="H3" s="430"/>
      <c r="I3" s="430"/>
      <c r="J3" s="431"/>
      <c r="K3" s="431"/>
      <c r="L3" s="431"/>
      <c r="M3" s="431"/>
      <c r="N3" s="432"/>
      <c r="O3" s="433" t="s">
        <v>15</v>
      </c>
      <c r="P3" s="435" t="s">
        <v>9</v>
      </c>
      <c r="Q3" s="433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35</v>
      </c>
      <c r="I4" s="18"/>
      <c r="J4" s="19" t="s">
        <v>14</v>
      </c>
      <c r="K4" s="19" t="s">
        <v>35</v>
      </c>
      <c r="L4" s="19"/>
      <c r="M4" s="76" t="s">
        <v>11</v>
      </c>
      <c r="N4" s="17" t="s">
        <v>12</v>
      </c>
      <c r="O4" s="434"/>
      <c r="P4" s="436"/>
      <c r="Q4" s="434"/>
    </row>
    <row r="5" spans="1:19" ht="15.75">
      <c r="A5" s="8" t="s">
        <v>1</v>
      </c>
      <c r="B5" s="65" t="s">
        <v>21</v>
      </c>
      <c r="C5" s="183">
        <v>30.87</v>
      </c>
      <c r="D5" s="71">
        <v>30.51</v>
      </c>
      <c r="E5" s="80">
        <f aca="true" t="shared" si="0" ref="E5:E10">IF(C5="","",MAX(C5,D5))</f>
        <v>30.87</v>
      </c>
      <c r="F5" s="36">
        <f aca="true" t="shared" si="1" ref="F5:F10">IF(C5="","",RANK(E5,$E$5:$E$10,1))</f>
        <v>6</v>
      </c>
      <c r="G5" s="168">
        <v>0.0008890046296296297</v>
      </c>
      <c r="H5" s="47"/>
      <c r="I5" s="82">
        <f aca="true" t="shared" si="2" ref="I5:I10">IF(G5="","",G5+H5)</f>
        <v>0.0008890046296296297</v>
      </c>
      <c r="J5" s="61">
        <v>0.0010622685185185186</v>
      </c>
      <c r="K5" s="156"/>
      <c r="L5" s="82">
        <f aca="true" t="shared" si="3" ref="L5:L10">IF(J5="","",J5+K5)</f>
        <v>0.0010622685185185186</v>
      </c>
      <c r="M5" s="101">
        <f aca="true" t="shared" si="4" ref="M5:M10">IF(I5="","",MIN(L5,I5))</f>
        <v>0.0008890046296296297</v>
      </c>
      <c r="N5" s="152">
        <f aca="true" t="shared" si="5" ref="N5:N10">IF(M5="","",RANK(M5,$M$5:$M$10,1))</f>
        <v>2</v>
      </c>
      <c r="O5" s="37">
        <f aca="true" t="shared" si="6" ref="O5:O10">IF(F5="","",SUM(N5,F5))</f>
        <v>8</v>
      </c>
      <c r="P5" s="133">
        <v>6</v>
      </c>
      <c r="Q5" s="262">
        <f>IF(P5="","",VLOOKUP(P5,'Bodové hodnocení'!$A$1:$B$20,2,FALSE))</f>
        <v>6</v>
      </c>
      <c r="R5" s="12"/>
      <c r="S5" s="12"/>
    </row>
    <row r="6" spans="1:19" ht="15.75">
      <c r="A6" s="342" t="s">
        <v>2</v>
      </c>
      <c r="B6" s="63" t="s">
        <v>42</v>
      </c>
      <c r="C6" s="73">
        <v>24.98</v>
      </c>
      <c r="D6" s="73">
        <v>22.82</v>
      </c>
      <c r="E6" s="81">
        <f t="shared" si="0"/>
        <v>24.98</v>
      </c>
      <c r="F6" s="44">
        <f t="shared" si="1"/>
        <v>1</v>
      </c>
      <c r="G6" s="192">
        <v>0.0009927083333333333</v>
      </c>
      <c r="H6" s="41">
        <v>0.00023148148148148146</v>
      </c>
      <c r="I6" s="84">
        <f t="shared" si="2"/>
        <v>0.0012241898148148147</v>
      </c>
      <c r="J6" s="347"/>
      <c r="K6" s="41"/>
      <c r="L6" s="83">
        <f t="shared" si="3"/>
      </c>
      <c r="M6" s="83">
        <f t="shared" si="4"/>
        <v>0.0012241898148148147</v>
      </c>
      <c r="N6" s="355">
        <f t="shared" si="5"/>
        <v>5</v>
      </c>
      <c r="O6" s="15">
        <f t="shared" si="6"/>
        <v>6</v>
      </c>
      <c r="P6" s="60">
        <f>IF(O6="","",RANK(O6,$O$5:$O$10,1))</f>
        <v>2</v>
      </c>
      <c r="Q6" s="261">
        <f>IF(P6="","",VLOOKUP(P6,'Bodové hodnocení'!$A$1:$B$20,2,FALSE))</f>
        <v>10</v>
      </c>
      <c r="R6" s="12"/>
      <c r="S6" s="12"/>
    </row>
    <row r="7" spans="1:19" ht="15.75">
      <c r="A7" s="303" t="s">
        <v>3</v>
      </c>
      <c r="B7" s="66" t="s">
        <v>23</v>
      </c>
      <c r="C7" s="71">
        <v>25.85</v>
      </c>
      <c r="D7" s="71">
        <v>25.71</v>
      </c>
      <c r="E7" s="80">
        <f t="shared" si="0"/>
        <v>25.85</v>
      </c>
      <c r="F7" s="36">
        <f t="shared" si="1"/>
        <v>3</v>
      </c>
      <c r="G7" s="167">
        <v>0.000854050925925926</v>
      </c>
      <c r="H7" s="47"/>
      <c r="I7" s="84">
        <f t="shared" si="2"/>
        <v>0.000854050925925926</v>
      </c>
      <c r="J7" s="46"/>
      <c r="K7" s="47"/>
      <c r="L7" s="84">
        <f t="shared" si="3"/>
      </c>
      <c r="M7" s="102">
        <f t="shared" si="4"/>
        <v>0.000854050925925926</v>
      </c>
      <c r="N7" s="103">
        <f t="shared" si="5"/>
        <v>1</v>
      </c>
      <c r="O7" s="48">
        <f t="shared" si="6"/>
        <v>4</v>
      </c>
      <c r="P7" s="133">
        <f>IF(O7="","",RANK(O7,$O$5:$O$10,1))</f>
        <v>1</v>
      </c>
      <c r="Q7" s="262">
        <f>IF(P7="","",VLOOKUP(P7,'Bodové hodnocení'!$A$1:$B$20,2,FALSE))</f>
        <v>11</v>
      </c>
      <c r="R7" s="12"/>
      <c r="S7" s="12"/>
    </row>
    <row r="8" spans="1:19" s="155" customFormat="1" ht="15.75">
      <c r="A8" s="342" t="s">
        <v>4</v>
      </c>
      <c r="B8" s="63" t="s">
        <v>22</v>
      </c>
      <c r="C8" s="75">
        <v>27.88</v>
      </c>
      <c r="D8" s="73">
        <v>22.67</v>
      </c>
      <c r="E8" s="81">
        <f t="shared" si="0"/>
        <v>27.88</v>
      </c>
      <c r="F8" s="44">
        <f t="shared" si="1"/>
        <v>4</v>
      </c>
      <c r="G8" s="192">
        <v>0.0011721064814814814</v>
      </c>
      <c r="H8" s="41"/>
      <c r="I8" s="84">
        <f t="shared" si="2"/>
        <v>0.0011721064814814814</v>
      </c>
      <c r="J8" s="347"/>
      <c r="K8" s="41"/>
      <c r="L8" s="83">
        <f t="shared" si="3"/>
      </c>
      <c r="M8" s="83">
        <f t="shared" si="4"/>
        <v>0.0011721064814814814</v>
      </c>
      <c r="N8" s="355">
        <f t="shared" si="5"/>
        <v>4</v>
      </c>
      <c r="O8" s="15">
        <f t="shared" si="6"/>
        <v>8</v>
      </c>
      <c r="P8" s="60">
        <v>4</v>
      </c>
      <c r="Q8" s="261">
        <f>IF(P8="","",VLOOKUP(P8,'Bodové hodnocení'!$A$1:$B$20,2,FALSE))</f>
        <v>8</v>
      </c>
      <c r="R8" s="12"/>
      <c r="S8" s="12"/>
    </row>
    <row r="9" spans="1:19" s="155" customFormat="1" ht="15.75">
      <c r="A9" s="303" t="s">
        <v>5</v>
      </c>
      <c r="B9" s="66" t="s">
        <v>77</v>
      </c>
      <c r="C9" s="385">
        <v>25.72</v>
      </c>
      <c r="D9" s="71">
        <v>25.62</v>
      </c>
      <c r="E9" s="80">
        <f t="shared" si="0"/>
        <v>25.72</v>
      </c>
      <c r="F9" s="36">
        <f t="shared" si="1"/>
        <v>2</v>
      </c>
      <c r="G9" s="167">
        <v>0.0011656250000000002</v>
      </c>
      <c r="H9" s="47">
        <v>0.00011574074074074073</v>
      </c>
      <c r="I9" s="84">
        <f t="shared" si="2"/>
        <v>0.001281365740740741</v>
      </c>
      <c r="J9" s="46"/>
      <c r="K9" s="47"/>
      <c r="L9" s="84">
        <f t="shared" si="3"/>
      </c>
      <c r="M9" s="102">
        <f t="shared" si="4"/>
        <v>0.001281365740740741</v>
      </c>
      <c r="N9" s="103">
        <f t="shared" si="5"/>
        <v>6</v>
      </c>
      <c r="O9" s="48">
        <f t="shared" si="6"/>
        <v>8</v>
      </c>
      <c r="P9" s="133">
        <f>IF(O9="","",RANK(O9,$O$5:$O$10,1))</f>
        <v>3</v>
      </c>
      <c r="Q9" s="262">
        <f>IF(P9="","",VLOOKUP(P9,'Bodové hodnocení'!$A$1:$B$20,2,FALSE))</f>
        <v>9</v>
      </c>
      <c r="R9" s="12"/>
      <c r="S9" s="12"/>
    </row>
    <row r="10" spans="1:19" s="155" customFormat="1" ht="16.5" thickBot="1">
      <c r="A10" s="342" t="s">
        <v>6</v>
      </c>
      <c r="B10" s="130" t="s">
        <v>80</v>
      </c>
      <c r="C10" s="386">
        <v>28.11</v>
      </c>
      <c r="D10" s="73">
        <v>27.6</v>
      </c>
      <c r="E10" s="81">
        <f t="shared" si="0"/>
        <v>28.11</v>
      </c>
      <c r="F10" s="44">
        <f t="shared" si="1"/>
        <v>5</v>
      </c>
      <c r="G10" s="192">
        <v>0.000944675925925926</v>
      </c>
      <c r="H10" s="41">
        <v>0.00011574074074074073</v>
      </c>
      <c r="I10" s="84">
        <f t="shared" si="2"/>
        <v>0.0010604166666666668</v>
      </c>
      <c r="J10" s="347"/>
      <c r="K10" s="41"/>
      <c r="L10" s="83">
        <f t="shared" si="3"/>
      </c>
      <c r="M10" s="83">
        <f t="shared" si="4"/>
        <v>0.0010604166666666668</v>
      </c>
      <c r="N10" s="355">
        <f t="shared" si="5"/>
        <v>3</v>
      </c>
      <c r="O10" s="15">
        <f t="shared" si="6"/>
        <v>8</v>
      </c>
      <c r="P10" s="60">
        <v>5</v>
      </c>
      <c r="Q10" s="261">
        <f>IF(P10="","",VLOOKUP(P10,'Bodové hodnocení'!$A$1:$B$20,2,FALSE))</f>
        <v>7</v>
      </c>
      <c r="R10" s="12"/>
      <c r="S10" s="12"/>
    </row>
    <row r="11" spans="1:19" s="155" customFormat="1" ht="16.5" thickBot="1">
      <c r="A11" s="257"/>
      <c r="B11" s="257"/>
      <c r="C11" s="258"/>
      <c r="D11" s="258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9"/>
      <c r="Q11" s="264"/>
      <c r="R11" s="12"/>
      <c r="S11" s="157"/>
    </row>
    <row r="12" spans="1:19" s="155" customFormat="1" ht="15.75">
      <c r="A12" s="427" t="s">
        <v>17</v>
      </c>
      <c r="B12" s="428"/>
      <c r="C12" s="427" t="s">
        <v>39</v>
      </c>
      <c r="D12" s="429"/>
      <c r="E12" s="429"/>
      <c r="F12" s="428"/>
      <c r="G12" s="430" t="s">
        <v>19</v>
      </c>
      <c r="H12" s="430"/>
      <c r="I12" s="430"/>
      <c r="J12" s="431"/>
      <c r="K12" s="431"/>
      <c r="L12" s="431"/>
      <c r="M12" s="431"/>
      <c r="N12" s="432"/>
      <c r="O12" s="433" t="s">
        <v>15</v>
      </c>
      <c r="P12" s="435" t="s">
        <v>9</v>
      </c>
      <c r="Q12" s="437" t="s">
        <v>36</v>
      </c>
      <c r="R12" s="12"/>
      <c r="S12" s="53">
        <f>IF(R12="","",VLOOKUP(R12,'Bodové hodnocení'!$A$1:$B$20,2,FALSE))</f>
      </c>
    </row>
    <row r="13" spans="1:19" s="155" customFormat="1" ht="16.5" thickBot="1">
      <c r="A13" s="55" t="s">
        <v>10</v>
      </c>
      <c r="B13" s="64" t="s">
        <v>0</v>
      </c>
      <c r="C13" s="16" t="s">
        <v>48</v>
      </c>
      <c r="D13" s="72" t="s">
        <v>49</v>
      </c>
      <c r="E13" s="161" t="s">
        <v>11</v>
      </c>
      <c r="F13" s="17" t="s">
        <v>12</v>
      </c>
      <c r="G13" s="57" t="s">
        <v>13</v>
      </c>
      <c r="H13" s="58" t="s">
        <v>35</v>
      </c>
      <c r="I13" s="57"/>
      <c r="J13" s="54" t="s">
        <v>14</v>
      </c>
      <c r="K13" s="58" t="s">
        <v>35</v>
      </c>
      <c r="L13" s="58"/>
      <c r="M13" s="77" t="s">
        <v>11</v>
      </c>
      <c r="N13" s="56" t="s">
        <v>12</v>
      </c>
      <c r="O13" s="434"/>
      <c r="P13" s="436"/>
      <c r="Q13" s="438"/>
      <c r="R13" s="12"/>
      <c r="S13" s="53">
        <f>IF(R13="","",VLOOKUP(R13,'Bodové hodnocení'!$A$1:$B$20,2,FALSE))</f>
      </c>
    </row>
    <row r="14" spans="1:19" s="155" customFormat="1" ht="15.75">
      <c r="A14" s="59" t="s">
        <v>1</v>
      </c>
      <c r="B14" s="65" t="s">
        <v>37</v>
      </c>
      <c r="C14" s="183">
        <v>23.97</v>
      </c>
      <c r="D14" s="387">
        <v>23.94</v>
      </c>
      <c r="E14" s="388">
        <f>IF(C14="","",MAX(C14,D14))</f>
        <v>23.97</v>
      </c>
      <c r="F14" s="27">
        <f>IF(C14="","",RANK(E14,$E$14:$E$24,1))</f>
        <v>3</v>
      </c>
      <c r="G14" s="168">
        <v>0.0007672453703703704</v>
      </c>
      <c r="H14" s="156"/>
      <c r="I14" s="82">
        <f>IF(G14="","",G14+H14)</f>
        <v>0.0007672453703703704</v>
      </c>
      <c r="J14" s="61"/>
      <c r="K14" s="156"/>
      <c r="L14" s="82">
        <f>IF(J14="","",J14+K14)</f>
      </c>
      <c r="M14" s="78">
        <f>IF(I14="","",MIN(L14,I14))</f>
        <v>0.0007672453703703704</v>
      </c>
      <c r="N14" s="152">
        <f aca="true" t="shared" si="7" ref="N14:N24">IF(M14="","",RANK(M14,$M$14:$M$24,1))</f>
        <v>2</v>
      </c>
      <c r="O14" s="37">
        <f>IF(F14="","",SUM(N14,F14))</f>
        <v>5</v>
      </c>
      <c r="P14" s="132">
        <f>IF(O14="","",RANK(O14,$O$14:$O$24,1))</f>
        <v>3</v>
      </c>
      <c r="Q14" s="260">
        <f>IF(P14="","",VLOOKUP(P14,'Bodové hodnocení'!$A$1:$B$20,2,FALSE))</f>
        <v>9</v>
      </c>
      <c r="R14" s="12"/>
      <c r="S14" s="157"/>
    </row>
    <row r="15" spans="1:19" s="155" customFormat="1" ht="15.75">
      <c r="A15" s="342" t="s">
        <v>2</v>
      </c>
      <c r="B15" s="63" t="s">
        <v>22</v>
      </c>
      <c r="C15" s="75">
        <v>22.2</v>
      </c>
      <c r="D15" s="107">
        <v>26.55</v>
      </c>
      <c r="E15" s="108">
        <f>IF(C15="","",MAX(C15,D15))</f>
        <v>26.55</v>
      </c>
      <c r="F15" s="355">
        <f>IF(C15="","",RANK(E15,$E$14:$E$24,1))</f>
        <v>5</v>
      </c>
      <c r="G15" s="38">
        <v>0.0008813657407407407</v>
      </c>
      <c r="H15" s="41">
        <v>0.00011574074074074073</v>
      </c>
      <c r="I15" s="83">
        <f aca="true" t="shared" si="8" ref="I15:I24">IF(G15="","",G15+H15)</f>
        <v>0.0009971064814814814</v>
      </c>
      <c r="J15" s="347"/>
      <c r="K15" s="41"/>
      <c r="L15" s="83">
        <f aca="true" t="shared" si="9" ref="L15:L24">IF(J15="","",J15+K15)</f>
      </c>
      <c r="M15" s="83">
        <f aca="true" t="shared" si="10" ref="M15:M24">IF(I15="","",MIN(L15,I15))</f>
        <v>0.0009971064814814814</v>
      </c>
      <c r="N15" s="355">
        <f t="shared" si="7"/>
        <v>10</v>
      </c>
      <c r="O15" s="15">
        <f>IF(F15="","",SUM(N15,F15))</f>
        <v>15</v>
      </c>
      <c r="P15" s="60">
        <f>IF(O15="","",RANK(O15,$O$14:$O$24,1))</f>
        <v>8</v>
      </c>
      <c r="Q15" s="261">
        <f>IF(P15="","",VLOOKUP(P15,'Bodové hodnocení'!$A$1:$B$20,2,FALSE))</f>
        <v>4</v>
      </c>
      <c r="R15" s="12"/>
      <c r="S15" s="12"/>
    </row>
    <row r="16" spans="1:19" s="155" customFormat="1" ht="15.75">
      <c r="A16" s="49" t="s">
        <v>3</v>
      </c>
      <c r="B16" s="66" t="s">
        <v>21</v>
      </c>
      <c r="C16" s="109"/>
      <c r="D16" s="110"/>
      <c r="E16" s="111" t="s">
        <v>79</v>
      </c>
      <c r="F16" s="24">
        <v>8</v>
      </c>
      <c r="G16" s="45">
        <v>0.0007959490740740742</v>
      </c>
      <c r="H16" s="47"/>
      <c r="I16" s="84">
        <f t="shared" si="8"/>
        <v>0.0007959490740740742</v>
      </c>
      <c r="J16" s="46">
        <v>0.0012425925925925927</v>
      </c>
      <c r="K16" s="47">
        <v>0.00034722222222222224</v>
      </c>
      <c r="L16" s="84">
        <f t="shared" si="9"/>
        <v>0.001589814814814815</v>
      </c>
      <c r="M16" s="102">
        <f t="shared" si="10"/>
        <v>0.0007959490740740742</v>
      </c>
      <c r="N16" s="103">
        <f t="shared" si="7"/>
        <v>4</v>
      </c>
      <c r="O16" s="48">
        <f aca="true" t="shared" si="11" ref="O16:O24">IF(F16="","",SUM(N16,F16))</f>
        <v>12</v>
      </c>
      <c r="P16" s="133">
        <f>IF(O16="","",RANK(O16,$O$14:$O$24,1))</f>
        <v>5</v>
      </c>
      <c r="Q16" s="262">
        <f>IF(P16="","",VLOOKUP(P16,'Bodové hodnocení'!$A$1:$B$20,2,FALSE))</f>
        <v>7</v>
      </c>
      <c r="R16" s="12"/>
      <c r="S16" s="12"/>
    </row>
    <row r="17" spans="1:19" s="155" customFormat="1" ht="15.75">
      <c r="A17" s="342" t="s">
        <v>4</v>
      </c>
      <c r="B17" s="63" t="s">
        <v>41</v>
      </c>
      <c r="C17" s="75"/>
      <c r="D17" s="107"/>
      <c r="E17" s="108" t="s">
        <v>79</v>
      </c>
      <c r="F17" s="355">
        <v>8</v>
      </c>
      <c r="G17" s="38">
        <v>0.000961111111111111</v>
      </c>
      <c r="H17" s="41"/>
      <c r="I17" s="83">
        <f t="shared" si="8"/>
        <v>0.000961111111111111</v>
      </c>
      <c r="J17" s="347"/>
      <c r="K17" s="41"/>
      <c r="L17" s="83">
        <f t="shared" si="9"/>
      </c>
      <c r="M17" s="83">
        <f t="shared" si="10"/>
        <v>0.000961111111111111</v>
      </c>
      <c r="N17" s="355">
        <f t="shared" si="7"/>
        <v>9</v>
      </c>
      <c r="O17" s="15">
        <f t="shared" si="11"/>
        <v>17</v>
      </c>
      <c r="P17" s="60">
        <v>11</v>
      </c>
      <c r="Q17" s="261">
        <f>IF(P17="","",VLOOKUP(P17,'Bodové hodnocení'!$A$1:$B$20,2,FALSE))</f>
        <v>1</v>
      </c>
      <c r="R17" s="153"/>
      <c r="S17" s="153"/>
    </row>
    <row r="18" spans="1:20" s="153" customFormat="1" ht="15.75">
      <c r="A18" s="49" t="s">
        <v>5</v>
      </c>
      <c r="B18" s="66" t="s">
        <v>23</v>
      </c>
      <c r="C18" s="109">
        <v>35.46</v>
      </c>
      <c r="D18" s="110">
        <v>28.88</v>
      </c>
      <c r="E18" s="111">
        <f aca="true" t="shared" si="12" ref="E18:E24">IF(C18="","",MAX(C18,D18))</f>
        <v>35.46</v>
      </c>
      <c r="F18" s="24">
        <f>IF(C18="","",RANK(E18,$E$14:$E$24,1))</f>
        <v>6</v>
      </c>
      <c r="G18" s="45">
        <v>0.0009131944444444443</v>
      </c>
      <c r="H18" s="47">
        <v>0.00034722222222222224</v>
      </c>
      <c r="I18" s="84">
        <f t="shared" si="8"/>
        <v>0.0012604166666666666</v>
      </c>
      <c r="J18" s="46"/>
      <c r="K18" s="47"/>
      <c r="L18" s="84">
        <f t="shared" si="9"/>
      </c>
      <c r="M18" s="102">
        <f t="shared" si="10"/>
        <v>0.0012604166666666666</v>
      </c>
      <c r="N18" s="103">
        <f t="shared" si="7"/>
        <v>11</v>
      </c>
      <c r="O18" s="48">
        <f t="shared" si="11"/>
        <v>17</v>
      </c>
      <c r="P18" s="133">
        <f>IF(O18="","",RANK(O18,$O$14:$O$24,1))</f>
        <v>10</v>
      </c>
      <c r="Q18" s="262">
        <f>IF(P18="","",VLOOKUP(P18,'Bodové hodnocení'!$A$1:$B$20,2,FALSE))</f>
        <v>2</v>
      </c>
      <c r="T18" s="155"/>
    </row>
    <row r="19" spans="1:20" s="153" customFormat="1" ht="15.75">
      <c r="A19" s="342" t="s">
        <v>6</v>
      </c>
      <c r="B19" s="63" t="s">
        <v>42</v>
      </c>
      <c r="C19" s="75">
        <v>26.29</v>
      </c>
      <c r="D19" s="107">
        <v>25.68</v>
      </c>
      <c r="E19" s="108">
        <f t="shared" si="12"/>
        <v>26.29</v>
      </c>
      <c r="F19" s="355">
        <f>IF(C19="","",RANK(E19,$E$14:$E$24,1))</f>
        <v>4</v>
      </c>
      <c r="G19" s="38">
        <v>0.0008361111111111111</v>
      </c>
      <c r="H19" s="41"/>
      <c r="I19" s="83">
        <f t="shared" si="8"/>
        <v>0.0008361111111111111</v>
      </c>
      <c r="J19" s="347"/>
      <c r="K19" s="41"/>
      <c r="L19" s="83">
        <f t="shared" si="9"/>
      </c>
      <c r="M19" s="83">
        <f t="shared" si="10"/>
        <v>0.0008361111111111111</v>
      </c>
      <c r="N19" s="355">
        <f t="shared" si="7"/>
        <v>5</v>
      </c>
      <c r="O19" s="15">
        <f t="shared" si="11"/>
        <v>9</v>
      </c>
      <c r="P19" s="60">
        <f>IF(O19="","",RANK(O19,$O$14:$O$24,1))</f>
        <v>4</v>
      </c>
      <c r="Q19" s="261">
        <f>IF(P19="","",VLOOKUP(P19,'Bodové hodnocení'!$A$1:$B$20,2,FALSE))</f>
        <v>8</v>
      </c>
      <c r="T19" s="155"/>
    </row>
    <row r="20" spans="1:20" s="153" customFormat="1" ht="15.75">
      <c r="A20" s="49" t="s">
        <v>7</v>
      </c>
      <c r="B20" s="66" t="s">
        <v>57</v>
      </c>
      <c r="C20" s="109">
        <v>19.63</v>
      </c>
      <c r="D20" s="110">
        <v>20.81</v>
      </c>
      <c r="E20" s="111">
        <f t="shared" si="12"/>
        <v>20.81</v>
      </c>
      <c r="F20" s="24">
        <f>IF(C20="","",RANK(E20,$E$14:$E$24,1))</f>
        <v>1</v>
      </c>
      <c r="G20" s="45">
        <v>0.0007872685185185184</v>
      </c>
      <c r="H20" s="47"/>
      <c r="I20" s="84">
        <f t="shared" si="8"/>
        <v>0.0007872685185185184</v>
      </c>
      <c r="J20" s="46"/>
      <c r="K20" s="47"/>
      <c r="L20" s="84">
        <f t="shared" si="9"/>
      </c>
      <c r="M20" s="102">
        <f t="shared" si="10"/>
        <v>0.0007872685185185184</v>
      </c>
      <c r="N20" s="103">
        <f t="shared" si="7"/>
        <v>3</v>
      </c>
      <c r="O20" s="48">
        <f t="shared" si="11"/>
        <v>4</v>
      </c>
      <c r="P20" s="133">
        <f>IF(O20="","",RANK(O20,$O$14:$O$24,1))</f>
        <v>2</v>
      </c>
      <c r="Q20" s="262">
        <f>IF(P20="","",VLOOKUP(P20,'Bodové hodnocení'!$A$1:$B$20,2,FALSE))</f>
        <v>10</v>
      </c>
      <c r="T20" s="155"/>
    </row>
    <row r="21" spans="1:20" s="153" customFormat="1" ht="15.75">
      <c r="A21" s="342" t="s">
        <v>8</v>
      </c>
      <c r="B21" s="63" t="s">
        <v>20</v>
      </c>
      <c r="C21" s="75"/>
      <c r="D21" s="107"/>
      <c r="E21" s="108" t="s">
        <v>79</v>
      </c>
      <c r="F21" s="355">
        <v>8</v>
      </c>
      <c r="G21" s="38">
        <v>0.0007241898148148148</v>
      </c>
      <c r="H21" s="41">
        <v>0.00011574074074074073</v>
      </c>
      <c r="I21" s="83">
        <f t="shared" si="8"/>
        <v>0.0008399305555555555</v>
      </c>
      <c r="J21" s="347"/>
      <c r="K21" s="41"/>
      <c r="L21" s="83">
        <f t="shared" si="9"/>
      </c>
      <c r="M21" s="83">
        <f t="shared" si="10"/>
        <v>0.0008399305555555555</v>
      </c>
      <c r="N21" s="355">
        <f t="shared" si="7"/>
        <v>6</v>
      </c>
      <c r="O21" s="15">
        <f t="shared" si="11"/>
        <v>14</v>
      </c>
      <c r="P21" s="60">
        <v>7</v>
      </c>
      <c r="Q21" s="261">
        <f>IF(P21="","",VLOOKUP(P21,'Bodové hodnocení'!$A$1:$B$20,2,FALSE))</f>
        <v>5</v>
      </c>
      <c r="T21" s="155"/>
    </row>
    <row r="22" spans="1:20" s="153" customFormat="1" ht="15.75">
      <c r="A22" s="49" t="s">
        <v>38</v>
      </c>
      <c r="B22" s="208" t="s">
        <v>24</v>
      </c>
      <c r="C22" s="109">
        <v>42.06</v>
      </c>
      <c r="D22" s="110">
        <v>40.07</v>
      </c>
      <c r="E22" s="111">
        <f t="shared" si="12"/>
        <v>42.06</v>
      </c>
      <c r="F22" s="24">
        <f>IF(C22="","",RANK(E22,$E$14:$E$24,1))</f>
        <v>7</v>
      </c>
      <c r="G22" s="45">
        <v>0.000762962962962963</v>
      </c>
      <c r="H22" s="47">
        <v>0.00011574074074074073</v>
      </c>
      <c r="I22" s="84">
        <f t="shared" si="8"/>
        <v>0.0008787037037037037</v>
      </c>
      <c r="J22" s="46"/>
      <c r="K22" s="47"/>
      <c r="L22" s="84">
        <f t="shared" si="9"/>
      </c>
      <c r="M22" s="102">
        <f t="shared" si="10"/>
        <v>0.0008787037037037037</v>
      </c>
      <c r="N22" s="103">
        <f t="shared" si="7"/>
        <v>7</v>
      </c>
      <c r="O22" s="48">
        <f t="shared" si="11"/>
        <v>14</v>
      </c>
      <c r="P22" s="133">
        <f>IF(O22="","",RANK(O22,$O$14:$O$24,1))</f>
        <v>6</v>
      </c>
      <c r="Q22" s="262">
        <f>IF(P22="","",VLOOKUP(P22,'Bodové hodnocení'!$A$1:$B$20,2,FALSE))</f>
        <v>6</v>
      </c>
      <c r="T22" s="155"/>
    </row>
    <row r="23" spans="1:20" s="153" customFormat="1" ht="15.75">
      <c r="A23" s="342" t="s">
        <v>47</v>
      </c>
      <c r="B23" s="130" t="s">
        <v>76</v>
      </c>
      <c r="C23" s="75"/>
      <c r="D23" s="107"/>
      <c r="E23" s="108" t="s">
        <v>79</v>
      </c>
      <c r="F23" s="355">
        <v>8</v>
      </c>
      <c r="G23" s="38">
        <v>0.0007665509259259261</v>
      </c>
      <c r="H23" s="41">
        <v>0.00011574074074074073</v>
      </c>
      <c r="I23" s="83">
        <f t="shared" si="8"/>
        <v>0.0008822916666666667</v>
      </c>
      <c r="J23" s="347"/>
      <c r="K23" s="41"/>
      <c r="L23" s="83">
        <f t="shared" si="9"/>
      </c>
      <c r="M23" s="83">
        <f t="shared" si="10"/>
        <v>0.0008822916666666667</v>
      </c>
      <c r="N23" s="355">
        <f t="shared" si="7"/>
        <v>8</v>
      </c>
      <c r="O23" s="15">
        <f t="shared" si="11"/>
        <v>16</v>
      </c>
      <c r="P23" s="60">
        <f>IF(O23="","",RANK(O23,$O$14:$O$24,1))</f>
        <v>9</v>
      </c>
      <c r="Q23" s="261">
        <f>IF(P23="","",VLOOKUP(P23,'Bodové hodnocení'!$A$1:$B$20,2,FALSE))</f>
        <v>3</v>
      </c>
      <c r="T23" s="155"/>
    </row>
    <row r="24" spans="1:20" s="153" customFormat="1" ht="16.5" thickBot="1">
      <c r="A24" s="49" t="s">
        <v>51</v>
      </c>
      <c r="B24" s="208" t="s">
        <v>40</v>
      </c>
      <c r="C24" s="109">
        <v>23.16</v>
      </c>
      <c r="D24" s="110">
        <v>22.17</v>
      </c>
      <c r="E24" s="111">
        <f t="shared" si="12"/>
        <v>23.16</v>
      </c>
      <c r="F24" s="24">
        <f>IF(C24="","",RANK(E24,$E$14:$E$24,1))</f>
        <v>2</v>
      </c>
      <c r="G24" s="45">
        <v>0.0007407407407407407</v>
      </c>
      <c r="H24" s="47"/>
      <c r="I24" s="84">
        <f t="shared" si="8"/>
        <v>0.0007407407407407407</v>
      </c>
      <c r="J24" s="46"/>
      <c r="K24" s="47"/>
      <c r="L24" s="84">
        <f t="shared" si="9"/>
      </c>
      <c r="M24" s="102">
        <f t="shared" si="10"/>
        <v>0.0007407407407407407</v>
      </c>
      <c r="N24" s="103">
        <f t="shared" si="7"/>
        <v>1</v>
      </c>
      <c r="O24" s="48">
        <f t="shared" si="11"/>
        <v>3</v>
      </c>
      <c r="P24" s="133">
        <f>IF(O24="","",RANK(O24,$O$14:$O$24,1))</f>
        <v>1</v>
      </c>
      <c r="Q24" s="262">
        <f>IF(P24="","",VLOOKUP(P24,'Bodové hodnocení'!$A$1:$B$20,2,FALSE))</f>
        <v>11</v>
      </c>
      <c r="T24" s="155"/>
    </row>
    <row r="25" spans="1:20" s="153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T25" s="155"/>
    </row>
  </sheetData>
  <sheetProtection/>
  <mergeCells count="13">
    <mergeCell ref="A1:Q1"/>
    <mergeCell ref="A3:B3"/>
    <mergeCell ref="C3:F3"/>
    <mergeCell ref="G3:N3"/>
    <mergeCell ref="O3:O4"/>
    <mergeCell ref="P3:P4"/>
    <mergeCell ref="Q3:Q4"/>
    <mergeCell ref="A12:B12"/>
    <mergeCell ref="C12:F12"/>
    <mergeCell ref="G12:N12"/>
    <mergeCell ref="O12:O13"/>
    <mergeCell ref="P12:P13"/>
    <mergeCell ref="Q12:Q13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="80" zoomScaleNormal="80" zoomScaleSheetLayoutView="80" zoomScalePageLayoutView="0" workbookViewId="0" topLeftCell="A1">
      <selection activeCell="A28" sqref="A28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7" width="10.7109375" style="28" customWidth="1"/>
    <col min="8" max="8" width="10.421875" style="28" customWidth="1"/>
    <col min="9" max="9" width="3.421875" style="28" hidden="1" customWidth="1"/>
    <col min="10" max="11" width="10.7109375" style="28" customWidth="1"/>
    <col min="12" max="12" width="5.7109375" style="28" hidden="1" customWidth="1"/>
    <col min="13" max="13" width="13.7109375" style="28" customWidth="1"/>
    <col min="14" max="14" width="10.7109375" style="28" customWidth="1"/>
    <col min="15" max="15" width="17.140625" style="28" customWidth="1"/>
    <col min="16" max="17" width="10.7109375" style="28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94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30" t="s">
        <v>19</v>
      </c>
      <c r="H3" s="430"/>
      <c r="I3" s="430"/>
      <c r="J3" s="431"/>
      <c r="K3" s="431"/>
      <c r="L3" s="431"/>
      <c r="M3" s="431"/>
      <c r="N3" s="432"/>
      <c r="O3" s="433" t="s">
        <v>15</v>
      </c>
      <c r="P3" s="435" t="s">
        <v>9</v>
      </c>
      <c r="Q3" s="433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35</v>
      </c>
      <c r="I4" s="18"/>
      <c r="J4" s="19" t="s">
        <v>14</v>
      </c>
      <c r="K4" s="19" t="s">
        <v>35</v>
      </c>
      <c r="L4" s="19"/>
      <c r="M4" s="76" t="s">
        <v>11</v>
      </c>
      <c r="N4" s="17" t="s">
        <v>12</v>
      </c>
      <c r="O4" s="434"/>
      <c r="P4" s="436"/>
      <c r="Q4" s="434"/>
    </row>
    <row r="5" spans="1:19" ht="15.75">
      <c r="A5" s="8" t="s">
        <v>1</v>
      </c>
      <c r="B5" s="65" t="s">
        <v>80</v>
      </c>
      <c r="C5" s="183">
        <v>19.06</v>
      </c>
      <c r="D5" s="71">
        <v>23.31</v>
      </c>
      <c r="E5" s="80">
        <f>IF(C5="","",MAX(C5,D5))</f>
        <v>23.31</v>
      </c>
      <c r="F5" s="36">
        <f>IF(C5="","",RANK(E5,$E$5:$E$13,1))</f>
        <v>2</v>
      </c>
      <c r="G5" s="168">
        <v>0.0009465277777777778</v>
      </c>
      <c r="H5" s="47">
        <v>0.00023148148148148146</v>
      </c>
      <c r="I5" s="82">
        <f>IF(G5="","",G5+H5)</f>
        <v>0.0011780092592592593</v>
      </c>
      <c r="J5" s="61"/>
      <c r="K5" s="156"/>
      <c r="L5" s="82">
        <f aca="true" t="shared" si="0" ref="L5:L13">IF(J5="","",J5+K5)</f>
      </c>
      <c r="M5" s="101">
        <f aca="true" t="shared" si="1" ref="M5:M13">IF(I5="","",MIN(L5,I5))</f>
        <v>0.0011780092592592593</v>
      </c>
      <c r="N5" s="152">
        <f aca="true" t="shared" si="2" ref="N5:N13">IF(M5="","",RANK(M5,$M$5:$M$13,1))</f>
        <v>7</v>
      </c>
      <c r="O5" s="37">
        <f aca="true" t="shared" si="3" ref="O5:O13">IF(F5="","",SUM(N5,F5))</f>
        <v>9</v>
      </c>
      <c r="P5" s="133">
        <f aca="true" t="shared" si="4" ref="P5:P13">IF(O5="","",RANK(O5,$O$5:$O$13,1))</f>
        <v>3</v>
      </c>
      <c r="Q5" s="262">
        <f>IF(P5="","",VLOOKUP(P5,'Bodové hodnocení'!$A$1:$B$20,2,FALSE))</f>
        <v>9</v>
      </c>
      <c r="R5" s="12"/>
      <c r="S5" s="12"/>
    </row>
    <row r="6" spans="1:19" ht="15.75">
      <c r="A6" s="342" t="s">
        <v>2</v>
      </c>
      <c r="B6" s="63" t="s">
        <v>42</v>
      </c>
      <c r="C6" s="73">
        <v>36.71</v>
      </c>
      <c r="D6" s="73">
        <v>28.56</v>
      </c>
      <c r="E6" s="81">
        <f>IF(C6="","",MAX(C6,D6))</f>
        <v>36.71</v>
      </c>
      <c r="F6" s="44">
        <f>IF(C6="","",RANK(E6,$E$5:$E$13,1))</f>
        <v>7</v>
      </c>
      <c r="G6" s="192">
        <v>0.0011851851851851852</v>
      </c>
      <c r="H6" s="41">
        <v>0.00011574074074074073</v>
      </c>
      <c r="I6" s="84">
        <f aca="true" t="shared" si="5" ref="I6:I13">IF(G6="","",G6+H6)</f>
        <v>0.0013009259259259259</v>
      </c>
      <c r="J6" s="347"/>
      <c r="K6" s="41"/>
      <c r="L6" s="83">
        <f t="shared" si="0"/>
      </c>
      <c r="M6" s="83">
        <f t="shared" si="1"/>
        <v>0.0013009259259259259</v>
      </c>
      <c r="N6" s="355">
        <f t="shared" si="2"/>
        <v>8</v>
      </c>
      <c r="O6" s="15">
        <f t="shared" si="3"/>
        <v>15</v>
      </c>
      <c r="P6" s="60">
        <v>9</v>
      </c>
      <c r="Q6" s="261">
        <f>IF(P6="","",VLOOKUP(P6,'Bodové hodnocení'!$A$1:$B$20,2,FALSE))</f>
        <v>3</v>
      </c>
      <c r="R6" s="12"/>
      <c r="S6" s="12"/>
    </row>
    <row r="7" spans="1:19" ht="15.75">
      <c r="A7" s="303" t="s">
        <v>3</v>
      </c>
      <c r="B7" s="66" t="s">
        <v>77</v>
      </c>
      <c r="C7" s="71">
        <v>22.59</v>
      </c>
      <c r="D7" s="71">
        <v>22.51</v>
      </c>
      <c r="E7" s="80">
        <f aca="true" t="shared" si="6" ref="E7:E13">IF(C7="","",MAX(C7,D7))</f>
        <v>22.59</v>
      </c>
      <c r="F7" s="36">
        <f>IF(C7="","",RANK(E7,$E$5:$E$13,1))</f>
        <v>1</v>
      </c>
      <c r="G7" s="167">
        <v>0.0009559027777777778</v>
      </c>
      <c r="H7" s="47"/>
      <c r="I7" s="84">
        <f t="shared" si="5"/>
        <v>0.0009559027777777778</v>
      </c>
      <c r="J7" s="46"/>
      <c r="K7" s="47"/>
      <c r="L7" s="84">
        <f t="shared" si="0"/>
      </c>
      <c r="M7" s="102">
        <f t="shared" si="1"/>
        <v>0.0009559027777777778</v>
      </c>
      <c r="N7" s="103">
        <f t="shared" si="2"/>
        <v>2</v>
      </c>
      <c r="O7" s="48">
        <f t="shared" si="3"/>
        <v>3</v>
      </c>
      <c r="P7" s="133">
        <f t="shared" si="4"/>
        <v>1</v>
      </c>
      <c r="Q7" s="262">
        <f>IF(P7="","",VLOOKUP(P7,'Bodové hodnocení'!$A$1:$B$20,2,FALSE))</f>
        <v>11</v>
      </c>
      <c r="R7" s="12"/>
      <c r="S7" s="12"/>
    </row>
    <row r="8" spans="1:19" s="155" customFormat="1" ht="15.75">
      <c r="A8" s="342" t="s">
        <v>4</v>
      </c>
      <c r="B8" s="63" t="s">
        <v>46</v>
      </c>
      <c r="C8" s="75">
        <v>30.65</v>
      </c>
      <c r="D8" s="73">
        <v>30.02</v>
      </c>
      <c r="E8" s="81" t="s">
        <v>79</v>
      </c>
      <c r="F8" s="44">
        <v>9</v>
      </c>
      <c r="G8" s="192">
        <v>0.0009827546296296296</v>
      </c>
      <c r="H8" s="41"/>
      <c r="I8" s="84">
        <f t="shared" si="5"/>
        <v>0.0009827546296296296</v>
      </c>
      <c r="J8" s="347"/>
      <c r="K8" s="41"/>
      <c r="L8" s="83">
        <f t="shared" si="0"/>
      </c>
      <c r="M8" s="83">
        <f t="shared" si="1"/>
        <v>0.0009827546296296296</v>
      </c>
      <c r="N8" s="355">
        <f t="shared" si="2"/>
        <v>3</v>
      </c>
      <c r="O8" s="15">
        <f t="shared" si="3"/>
        <v>12</v>
      </c>
      <c r="P8" s="60">
        <f t="shared" si="4"/>
        <v>7</v>
      </c>
      <c r="Q8" s="261">
        <f>IF(P8="","",VLOOKUP(P8,'Bodové hodnocení'!$A$1:$B$20,2,FALSE))</f>
        <v>5</v>
      </c>
      <c r="R8" s="12"/>
      <c r="S8" s="12"/>
    </row>
    <row r="9" spans="1:19" s="155" customFormat="1" ht="15.75">
      <c r="A9" s="303" t="s">
        <v>5</v>
      </c>
      <c r="B9" s="66" t="s">
        <v>21</v>
      </c>
      <c r="C9" s="385">
        <v>22.78</v>
      </c>
      <c r="D9" s="71">
        <v>24.43</v>
      </c>
      <c r="E9" s="80">
        <f t="shared" si="6"/>
        <v>24.43</v>
      </c>
      <c r="F9" s="36">
        <f>IF(C9="","",RANK(E9,$E$5:$E$13,1))</f>
        <v>3</v>
      </c>
      <c r="G9" s="167">
        <v>0.001011111111111111</v>
      </c>
      <c r="H9" s="47"/>
      <c r="I9" s="84">
        <f t="shared" si="5"/>
        <v>0.001011111111111111</v>
      </c>
      <c r="J9" s="46">
        <v>0.0012337962962962964</v>
      </c>
      <c r="K9" s="47">
        <v>0.00011574074074074073</v>
      </c>
      <c r="L9" s="84">
        <f t="shared" si="0"/>
        <v>0.0013495370370370371</v>
      </c>
      <c r="M9" s="102">
        <f t="shared" si="1"/>
        <v>0.001011111111111111</v>
      </c>
      <c r="N9" s="103">
        <f t="shared" si="2"/>
        <v>4</v>
      </c>
      <c r="O9" s="48">
        <f t="shared" si="3"/>
        <v>7</v>
      </c>
      <c r="P9" s="133">
        <f t="shared" si="4"/>
        <v>2</v>
      </c>
      <c r="Q9" s="262">
        <f>IF(P9="","",VLOOKUP(P9,'Bodové hodnocení'!$A$1:$B$20,2,FALSE))</f>
        <v>10</v>
      </c>
      <c r="R9" s="12"/>
      <c r="S9" s="12"/>
    </row>
    <row r="10" spans="1:19" s="155" customFormat="1" ht="15.75">
      <c r="A10" s="342" t="s">
        <v>6</v>
      </c>
      <c r="B10" s="130" t="s">
        <v>22</v>
      </c>
      <c r="C10" s="386">
        <v>30.18</v>
      </c>
      <c r="D10" s="73">
        <v>32.27</v>
      </c>
      <c r="E10" s="81">
        <f t="shared" si="6"/>
        <v>32.27</v>
      </c>
      <c r="F10" s="44">
        <f>IF(C10="","",RANK(E10,$E$5:$E$13,1))</f>
        <v>6</v>
      </c>
      <c r="G10" s="192" t="s">
        <v>79</v>
      </c>
      <c r="H10" s="41"/>
      <c r="I10" s="84" t="s">
        <v>79</v>
      </c>
      <c r="J10" s="347">
        <v>0.0026472222222222223</v>
      </c>
      <c r="K10" s="41"/>
      <c r="L10" s="83">
        <f t="shared" si="0"/>
        <v>0.0026472222222222223</v>
      </c>
      <c r="M10" s="83">
        <f t="shared" si="1"/>
        <v>0.0026472222222222223</v>
      </c>
      <c r="N10" s="355">
        <f t="shared" si="2"/>
        <v>9</v>
      </c>
      <c r="O10" s="15">
        <f t="shared" si="3"/>
        <v>15</v>
      </c>
      <c r="P10" s="60">
        <f t="shared" si="4"/>
        <v>8</v>
      </c>
      <c r="Q10" s="261">
        <f>IF(P10="","",VLOOKUP(P10,'Bodové hodnocení'!$A$1:$B$20,2,FALSE))</f>
        <v>4</v>
      </c>
      <c r="R10" s="12"/>
      <c r="S10" s="12"/>
    </row>
    <row r="11" spans="1:19" s="155" customFormat="1" ht="15.75">
      <c r="A11" s="303" t="s">
        <v>7</v>
      </c>
      <c r="B11" s="52" t="s">
        <v>23</v>
      </c>
      <c r="C11" s="385">
        <v>24.59</v>
      </c>
      <c r="D11" s="71">
        <v>44.3</v>
      </c>
      <c r="E11" s="80">
        <f t="shared" si="6"/>
        <v>44.3</v>
      </c>
      <c r="F11" s="36">
        <f>IF(C11="","",RANK(E11,$E$5:$E$13,1))</f>
        <v>8</v>
      </c>
      <c r="G11" s="167">
        <v>0.0008635416666666666</v>
      </c>
      <c r="H11" s="47"/>
      <c r="I11" s="84">
        <f t="shared" si="5"/>
        <v>0.0008635416666666666</v>
      </c>
      <c r="J11" s="46"/>
      <c r="K11" s="47"/>
      <c r="L11" s="84">
        <f t="shared" si="0"/>
      </c>
      <c r="M11" s="102">
        <f t="shared" si="1"/>
        <v>0.0008635416666666666</v>
      </c>
      <c r="N11" s="103">
        <f t="shared" si="2"/>
        <v>1</v>
      </c>
      <c r="O11" s="48">
        <f t="shared" si="3"/>
        <v>9</v>
      </c>
      <c r="P11" s="133">
        <v>5</v>
      </c>
      <c r="Q11" s="262">
        <f>IF(P11="","",VLOOKUP(P11,'Bodové hodnocení'!$A$1:$B$20,2,FALSE))</f>
        <v>7</v>
      </c>
      <c r="R11" s="12"/>
      <c r="S11" s="12"/>
    </row>
    <row r="12" spans="1:19" s="155" customFormat="1" ht="15.75">
      <c r="A12" s="342" t="s">
        <v>8</v>
      </c>
      <c r="B12" s="63" t="s">
        <v>20</v>
      </c>
      <c r="C12" s="386">
        <v>28.62</v>
      </c>
      <c r="D12" s="73">
        <v>24.84</v>
      </c>
      <c r="E12" s="81">
        <f t="shared" si="6"/>
        <v>28.62</v>
      </c>
      <c r="F12" s="44">
        <f>IF(C12="","",RANK(E12,$E$5:$E$13,1))</f>
        <v>4</v>
      </c>
      <c r="G12" s="192">
        <v>0.0010940972222222222</v>
      </c>
      <c r="H12" s="41"/>
      <c r="I12" s="84">
        <f t="shared" si="5"/>
        <v>0.0010940972222222222</v>
      </c>
      <c r="J12" s="347"/>
      <c r="K12" s="41"/>
      <c r="L12" s="83">
        <f t="shared" si="0"/>
      </c>
      <c r="M12" s="83">
        <f t="shared" si="1"/>
        <v>0.0010940972222222222</v>
      </c>
      <c r="N12" s="355">
        <f t="shared" si="2"/>
        <v>5</v>
      </c>
      <c r="O12" s="15">
        <f t="shared" si="3"/>
        <v>9</v>
      </c>
      <c r="P12" s="60">
        <v>4</v>
      </c>
      <c r="Q12" s="261">
        <f>IF(P12="","",VLOOKUP(P12,'Bodové hodnocení'!$A$1:$B$20,2,FALSE))</f>
        <v>8</v>
      </c>
      <c r="R12" s="12"/>
      <c r="S12" s="12"/>
    </row>
    <row r="13" spans="1:19" s="155" customFormat="1" ht="16.5" thickBot="1">
      <c r="A13" s="303" t="s">
        <v>38</v>
      </c>
      <c r="B13" s="406" t="s">
        <v>41</v>
      </c>
      <c r="C13" s="385">
        <v>29.84</v>
      </c>
      <c r="D13" s="71">
        <v>27.9</v>
      </c>
      <c r="E13" s="80">
        <f t="shared" si="6"/>
        <v>29.84</v>
      </c>
      <c r="F13" s="36">
        <f>IF(C13="","",RANK(E13,$E$5:$E$13,1))</f>
        <v>5</v>
      </c>
      <c r="G13" s="167">
        <v>0.0009172453703703703</v>
      </c>
      <c r="H13" s="47">
        <v>0.00023148148148148146</v>
      </c>
      <c r="I13" s="84">
        <f t="shared" si="5"/>
        <v>0.0011487268518518517</v>
      </c>
      <c r="J13" s="46"/>
      <c r="K13" s="47"/>
      <c r="L13" s="84">
        <f t="shared" si="0"/>
      </c>
      <c r="M13" s="102">
        <f t="shared" si="1"/>
        <v>0.0011487268518518517</v>
      </c>
      <c r="N13" s="103">
        <f t="shared" si="2"/>
        <v>6</v>
      </c>
      <c r="O13" s="48">
        <f t="shared" si="3"/>
        <v>11</v>
      </c>
      <c r="P13" s="133">
        <f t="shared" si="4"/>
        <v>6</v>
      </c>
      <c r="Q13" s="262">
        <f>IF(P13="","",VLOOKUP(P13,'Bodové hodnocení'!$A$1:$B$20,2,FALSE))</f>
        <v>6</v>
      </c>
      <c r="R13" s="12"/>
      <c r="S13" s="12"/>
    </row>
    <row r="14" spans="1:19" s="155" customFormat="1" ht="16.5" thickBot="1">
      <c r="A14" s="257"/>
      <c r="B14" s="257"/>
      <c r="C14" s="258"/>
      <c r="D14" s="258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9"/>
      <c r="Q14" s="264"/>
      <c r="R14" s="12"/>
      <c r="S14" s="157"/>
    </row>
    <row r="15" spans="1:19" s="155" customFormat="1" ht="15.75">
      <c r="A15" s="427" t="s">
        <v>17</v>
      </c>
      <c r="B15" s="428"/>
      <c r="C15" s="427" t="s">
        <v>39</v>
      </c>
      <c r="D15" s="429"/>
      <c r="E15" s="429"/>
      <c r="F15" s="428"/>
      <c r="G15" s="430" t="s">
        <v>19</v>
      </c>
      <c r="H15" s="430"/>
      <c r="I15" s="430"/>
      <c r="J15" s="431"/>
      <c r="K15" s="431"/>
      <c r="L15" s="431"/>
      <c r="M15" s="431"/>
      <c r="N15" s="432"/>
      <c r="O15" s="433" t="s">
        <v>15</v>
      </c>
      <c r="P15" s="435" t="s">
        <v>9</v>
      </c>
      <c r="Q15" s="437" t="s">
        <v>36</v>
      </c>
      <c r="R15" s="12"/>
      <c r="S15" s="53">
        <f>IF(R15="","",VLOOKUP(R15,'Bodové hodnocení'!$A$1:$B$20,2,FALSE))</f>
      </c>
    </row>
    <row r="16" spans="1:19" s="155" customFormat="1" ht="16.5" thickBot="1">
      <c r="A16" s="55" t="s">
        <v>10</v>
      </c>
      <c r="B16" s="64" t="s">
        <v>0</v>
      </c>
      <c r="C16" s="16" t="s">
        <v>48</v>
      </c>
      <c r="D16" s="72" t="s">
        <v>49</v>
      </c>
      <c r="E16" s="161" t="s">
        <v>11</v>
      </c>
      <c r="F16" s="17" t="s">
        <v>12</v>
      </c>
      <c r="G16" s="57" t="s">
        <v>13</v>
      </c>
      <c r="H16" s="58" t="s">
        <v>35</v>
      </c>
      <c r="I16" s="57"/>
      <c r="J16" s="54" t="s">
        <v>14</v>
      </c>
      <c r="K16" s="58" t="s">
        <v>35</v>
      </c>
      <c r="L16" s="58"/>
      <c r="M16" s="77" t="s">
        <v>11</v>
      </c>
      <c r="N16" s="56" t="s">
        <v>12</v>
      </c>
      <c r="O16" s="434"/>
      <c r="P16" s="436"/>
      <c r="Q16" s="438"/>
      <c r="R16" s="12"/>
      <c r="S16" s="53">
        <f>IF(R16="","",VLOOKUP(R16,'Bodové hodnocení'!$A$1:$B$20,2,FALSE))</f>
      </c>
    </row>
    <row r="17" spans="1:19" s="155" customFormat="1" ht="15.75">
      <c r="A17" s="59" t="s">
        <v>1</v>
      </c>
      <c r="B17" s="65" t="s">
        <v>37</v>
      </c>
      <c r="C17" s="183">
        <v>19.93</v>
      </c>
      <c r="D17" s="387">
        <v>18.34</v>
      </c>
      <c r="E17" s="388">
        <f>IF(C17="","",MAX(C17,D17))</f>
        <v>19.93</v>
      </c>
      <c r="F17" s="27">
        <f>IF(C17="","",RANK(E17,$E$17:$E$27,1))</f>
        <v>4</v>
      </c>
      <c r="G17" s="168">
        <v>0.0007511574074074074</v>
      </c>
      <c r="H17" s="156"/>
      <c r="I17" s="82">
        <f>IF(G17="","",G17+H17)</f>
        <v>0.0007511574074074074</v>
      </c>
      <c r="J17" s="61">
        <v>0.0010444444444444444</v>
      </c>
      <c r="K17" s="156">
        <v>0.00011574074074074073</v>
      </c>
      <c r="L17" s="82">
        <f>IF(J17="","",J17+K17)</f>
        <v>0.001160185185185185</v>
      </c>
      <c r="M17" s="78">
        <f>IF(I17="","",MIN(L17,I17))</f>
        <v>0.0007511574074074074</v>
      </c>
      <c r="N17" s="152">
        <f aca="true" t="shared" si="7" ref="N17:N22">IF(M17="","",RANK(M17,$M$17:$M$27,1))</f>
        <v>4</v>
      </c>
      <c r="O17" s="37">
        <f>IF(F17="","",SUM(N17,F17))</f>
        <v>8</v>
      </c>
      <c r="P17" s="132">
        <f>IF(O17="","",RANK(O17,$O$17:$O$27,1))</f>
        <v>3</v>
      </c>
      <c r="Q17" s="260">
        <f>IF(P17="","",VLOOKUP(P17,'Bodové hodnocení'!$A$1:$B$20,2,FALSE))</f>
        <v>9</v>
      </c>
      <c r="R17" s="12"/>
      <c r="S17" s="157"/>
    </row>
    <row r="18" spans="1:19" s="155" customFormat="1" ht="15.75">
      <c r="A18" s="342" t="s">
        <v>2</v>
      </c>
      <c r="B18" s="63" t="s">
        <v>57</v>
      </c>
      <c r="C18" s="75">
        <v>16.06</v>
      </c>
      <c r="D18" s="107">
        <v>19.52</v>
      </c>
      <c r="E18" s="108">
        <f>IF(C18="","",MAX(C18,D18))</f>
        <v>19.52</v>
      </c>
      <c r="F18" s="355">
        <f>IF(C18="","",RANK(E18,$E$17:$E$27,1))</f>
        <v>2</v>
      </c>
      <c r="G18" s="38">
        <v>0.0007222222222222222</v>
      </c>
      <c r="H18" s="41"/>
      <c r="I18" s="83">
        <f aca="true" t="shared" si="8" ref="I18:I27">IF(G18="","",G18+H18)</f>
        <v>0.0007222222222222222</v>
      </c>
      <c r="J18" s="347"/>
      <c r="K18" s="41"/>
      <c r="L18" s="83">
        <f aca="true" t="shared" si="9" ref="L18:L27">IF(J18="","",J18+K18)</f>
      </c>
      <c r="M18" s="83">
        <f aca="true" t="shared" si="10" ref="M18:M27">IF(I18="","",MIN(L18,I18))</f>
        <v>0.0007222222222222222</v>
      </c>
      <c r="N18" s="355">
        <f t="shared" si="7"/>
        <v>1</v>
      </c>
      <c r="O18" s="15">
        <f>IF(F18="","",SUM(N18,F18))</f>
        <v>3</v>
      </c>
      <c r="P18" s="60">
        <f>IF(O18="","",RANK(O18,$O$17:$O$27,1))</f>
        <v>1</v>
      </c>
      <c r="Q18" s="261">
        <f>IF(P18="","",VLOOKUP(P18,'Bodové hodnocení'!$A$1:$B$20,2,FALSE))</f>
        <v>11</v>
      </c>
      <c r="R18" s="12"/>
      <c r="S18" s="12"/>
    </row>
    <row r="19" spans="1:19" s="155" customFormat="1" ht="15.75">
      <c r="A19" s="49" t="s">
        <v>3</v>
      </c>
      <c r="B19" s="66" t="s">
        <v>42</v>
      </c>
      <c r="C19" s="109">
        <v>25.93</v>
      </c>
      <c r="D19" s="110">
        <v>23.28</v>
      </c>
      <c r="E19" s="111">
        <f aca="true" t="shared" si="11" ref="E19:E27">IF(C19="","",MAX(C19,D19))</f>
        <v>25.93</v>
      </c>
      <c r="F19" s="24">
        <f>IF(C19="","",RANK(E19,$E$17:$E$27,1))</f>
        <v>7</v>
      </c>
      <c r="G19" s="45">
        <v>0.000902662037037037</v>
      </c>
      <c r="H19" s="47"/>
      <c r="I19" s="84">
        <f t="shared" si="8"/>
        <v>0.000902662037037037</v>
      </c>
      <c r="J19" s="46"/>
      <c r="K19" s="47"/>
      <c r="L19" s="84">
        <f t="shared" si="9"/>
      </c>
      <c r="M19" s="102">
        <f t="shared" si="10"/>
        <v>0.000902662037037037</v>
      </c>
      <c r="N19" s="103">
        <f t="shared" si="7"/>
        <v>8</v>
      </c>
      <c r="O19" s="48">
        <f aca="true" t="shared" si="12" ref="O19:O27">IF(F19="","",SUM(N19,F19))</f>
        <v>15</v>
      </c>
      <c r="P19" s="133">
        <v>8</v>
      </c>
      <c r="Q19" s="262">
        <f>IF(P19="","",VLOOKUP(P19,'Bodové hodnocení'!$A$1:$B$20,2,FALSE))</f>
        <v>4</v>
      </c>
      <c r="R19" s="12"/>
      <c r="S19" s="12"/>
    </row>
    <row r="20" spans="1:19" s="155" customFormat="1" ht="15.75">
      <c r="A20" s="342" t="s">
        <v>4</v>
      </c>
      <c r="B20" s="63" t="s">
        <v>76</v>
      </c>
      <c r="C20" s="75">
        <v>21.5</v>
      </c>
      <c r="D20" s="107">
        <v>21.49</v>
      </c>
      <c r="E20" s="108" t="s">
        <v>79</v>
      </c>
      <c r="F20" s="355">
        <v>11</v>
      </c>
      <c r="G20" s="38">
        <v>0.000732523148148148</v>
      </c>
      <c r="H20" s="41">
        <v>0.00023148148148148146</v>
      </c>
      <c r="I20" s="83">
        <f t="shared" si="8"/>
        <v>0.0009640046296296295</v>
      </c>
      <c r="J20" s="347"/>
      <c r="K20" s="41"/>
      <c r="L20" s="83">
        <f t="shared" si="9"/>
      </c>
      <c r="M20" s="83">
        <f t="shared" si="10"/>
        <v>0.0009640046296296295</v>
      </c>
      <c r="N20" s="355">
        <f t="shared" si="7"/>
        <v>9</v>
      </c>
      <c r="O20" s="15">
        <f t="shared" si="12"/>
        <v>20</v>
      </c>
      <c r="P20" s="60">
        <f>IF(O20="","",RANK(O20,$O$17:$O$27,1))</f>
        <v>11</v>
      </c>
      <c r="Q20" s="261">
        <f>IF(P20="","",VLOOKUP(P20,'Bodové hodnocení'!$A$1:$B$20,2,FALSE))</f>
        <v>1</v>
      </c>
      <c r="R20" s="153"/>
      <c r="S20" s="153"/>
    </row>
    <row r="21" spans="1:20" s="153" customFormat="1" ht="15.75">
      <c r="A21" s="49" t="s">
        <v>5</v>
      </c>
      <c r="B21" s="66" t="s">
        <v>24</v>
      </c>
      <c r="C21" s="109">
        <v>27.71</v>
      </c>
      <c r="D21" s="110">
        <v>24.9</v>
      </c>
      <c r="E21" s="111">
        <f t="shared" si="11"/>
        <v>27.71</v>
      </c>
      <c r="F21" s="24">
        <f aca="true" t="shared" si="13" ref="F21:F27">IF(C21="","",RANK(E21,$E$17:$E$27,1))</f>
        <v>8</v>
      </c>
      <c r="G21" s="45">
        <v>0.0007282407407407407</v>
      </c>
      <c r="H21" s="47"/>
      <c r="I21" s="84">
        <f t="shared" si="8"/>
        <v>0.0007282407407407407</v>
      </c>
      <c r="J21" s="46"/>
      <c r="K21" s="47"/>
      <c r="L21" s="84">
        <f t="shared" si="9"/>
      </c>
      <c r="M21" s="102">
        <f t="shared" si="10"/>
        <v>0.0007282407407407407</v>
      </c>
      <c r="N21" s="103">
        <f t="shared" si="7"/>
        <v>2</v>
      </c>
      <c r="O21" s="48">
        <f t="shared" si="12"/>
        <v>10</v>
      </c>
      <c r="P21" s="133">
        <v>6</v>
      </c>
      <c r="Q21" s="262">
        <f>IF(P21="","",VLOOKUP(P21,'Bodové hodnocení'!$A$1:$B$20,2,FALSE))</f>
        <v>6</v>
      </c>
      <c r="T21" s="155"/>
    </row>
    <row r="22" spans="1:20" s="153" customFormat="1" ht="15.75">
      <c r="A22" s="342" t="s">
        <v>6</v>
      </c>
      <c r="B22" s="63" t="s">
        <v>21</v>
      </c>
      <c r="C22" s="75">
        <v>22.59</v>
      </c>
      <c r="D22" s="107">
        <v>22.9</v>
      </c>
      <c r="E22" s="108">
        <f t="shared" si="11"/>
        <v>22.9</v>
      </c>
      <c r="F22" s="355">
        <f t="shared" si="13"/>
        <v>5</v>
      </c>
      <c r="G22" s="38">
        <v>0.0007351851851851852</v>
      </c>
      <c r="H22" s="41"/>
      <c r="I22" s="83">
        <f t="shared" si="8"/>
        <v>0.0007351851851851852</v>
      </c>
      <c r="J22" s="347">
        <v>0.0009018518518518519</v>
      </c>
      <c r="K22" s="41">
        <v>0.00011574074074074073</v>
      </c>
      <c r="L22" s="83">
        <f t="shared" si="9"/>
        <v>0.0010175925925925927</v>
      </c>
      <c r="M22" s="83">
        <f t="shared" si="10"/>
        <v>0.0007351851851851852</v>
      </c>
      <c r="N22" s="355">
        <f t="shared" si="7"/>
        <v>3</v>
      </c>
      <c r="O22" s="15">
        <f t="shared" si="12"/>
        <v>8</v>
      </c>
      <c r="P22" s="60">
        <v>4</v>
      </c>
      <c r="Q22" s="261">
        <f>IF(P22="","",VLOOKUP(P22,'Bodové hodnocení'!$A$1:$B$20,2,FALSE))</f>
        <v>8</v>
      </c>
      <c r="T22" s="155"/>
    </row>
    <row r="23" spans="1:20" s="153" customFormat="1" ht="15.75">
      <c r="A23" s="49" t="s">
        <v>7</v>
      </c>
      <c r="B23" s="66" t="s">
        <v>22</v>
      </c>
      <c r="C23" s="109">
        <v>23.03</v>
      </c>
      <c r="D23" s="110">
        <v>21.12</v>
      </c>
      <c r="E23" s="111">
        <f t="shared" si="11"/>
        <v>23.03</v>
      </c>
      <c r="F23" s="24">
        <f t="shared" si="13"/>
        <v>6</v>
      </c>
      <c r="G23" s="45">
        <v>0.0009640046296296298</v>
      </c>
      <c r="H23" s="47"/>
      <c r="I23" s="84">
        <f t="shared" si="8"/>
        <v>0.0009640046296296298</v>
      </c>
      <c r="J23" s="46"/>
      <c r="K23" s="47"/>
      <c r="L23" s="84">
        <f t="shared" si="9"/>
      </c>
      <c r="M23" s="102">
        <f t="shared" si="10"/>
        <v>0.0009640046296296298</v>
      </c>
      <c r="N23" s="103">
        <v>9</v>
      </c>
      <c r="O23" s="48">
        <f t="shared" si="12"/>
        <v>15</v>
      </c>
      <c r="P23" s="133">
        <f>IF(O23="","",RANK(O23,$O$17:$O$27,1))</f>
        <v>7</v>
      </c>
      <c r="Q23" s="262">
        <f>IF(P23="","",VLOOKUP(P23,'Bodové hodnocení'!$A$1:$B$20,2,FALSE))</f>
        <v>5</v>
      </c>
      <c r="T23" s="155"/>
    </row>
    <row r="24" spans="1:20" s="153" customFormat="1" ht="15.75">
      <c r="A24" s="342" t="s">
        <v>8</v>
      </c>
      <c r="B24" s="63" t="s">
        <v>23</v>
      </c>
      <c r="C24" s="75">
        <v>49.84</v>
      </c>
      <c r="D24" s="107">
        <v>51.09</v>
      </c>
      <c r="E24" s="108">
        <f t="shared" si="11"/>
        <v>51.09</v>
      </c>
      <c r="F24" s="355">
        <f t="shared" si="13"/>
        <v>10</v>
      </c>
      <c r="G24" s="38">
        <v>0.0008271990740740741</v>
      </c>
      <c r="H24" s="41"/>
      <c r="I24" s="83">
        <f t="shared" si="8"/>
        <v>0.0008271990740740741</v>
      </c>
      <c r="J24" s="347"/>
      <c r="K24" s="41"/>
      <c r="L24" s="83">
        <f t="shared" si="9"/>
      </c>
      <c r="M24" s="83">
        <f t="shared" si="10"/>
        <v>0.0008271990740740741</v>
      </c>
      <c r="N24" s="355">
        <f>IF(M24="","",RANK(M24,$M$17:$M$27,1))</f>
        <v>5</v>
      </c>
      <c r="O24" s="15">
        <f t="shared" si="12"/>
        <v>15</v>
      </c>
      <c r="P24" s="421">
        <v>9</v>
      </c>
      <c r="Q24" s="261">
        <f>IF(P24="","",VLOOKUP(P24,'Bodové hodnocení'!$A$1:$B$20,2,FALSE))</f>
        <v>3</v>
      </c>
      <c r="T24" s="155"/>
    </row>
    <row r="25" spans="1:20" s="153" customFormat="1" ht="15.75">
      <c r="A25" s="49" t="s">
        <v>38</v>
      </c>
      <c r="B25" s="208" t="s">
        <v>40</v>
      </c>
      <c r="C25" s="109">
        <v>17.9</v>
      </c>
      <c r="D25" s="110">
        <v>19.9</v>
      </c>
      <c r="E25" s="111">
        <f t="shared" si="11"/>
        <v>19.9</v>
      </c>
      <c r="F25" s="24">
        <f t="shared" si="13"/>
        <v>3</v>
      </c>
      <c r="G25" s="45">
        <v>0.0007203703703703705</v>
      </c>
      <c r="H25" s="47">
        <v>0.00011574074074074073</v>
      </c>
      <c r="I25" s="84">
        <f t="shared" si="8"/>
        <v>0.0008361111111111111</v>
      </c>
      <c r="J25" s="46"/>
      <c r="K25" s="47"/>
      <c r="L25" s="84">
        <f t="shared" si="9"/>
      </c>
      <c r="M25" s="102">
        <f t="shared" si="10"/>
        <v>0.0008361111111111111</v>
      </c>
      <c r="N25" s="103">
        <f>IF(M25="","",RANK(M25,$M$17:$M$27,1))</f>
        <v>7</v>
      </c>
      <c r="O25" s="48">
        <f t="shared" si="12"/>
        <v>10</v>
      </c>
      <c r="P25" s="133">
        <f>IF(O25="","",RANK(O25,$O$17:$O$27,1))</f>
        <v>5</v>
      </c>
      <c r="Q25" s="262">
        <f>IF(P25="","",VLOOKUP(P25,'Bodové hodnocení'!$A$1:$B$20,2,FALSE))</f>
        <v>7</v>
      </c>
      <c r="T25" s="155"/>
    </row>
    <row r="26" spans="1:20" s="153" customFormat="1" ht="15.75">
      <c r="A26" s="342" t="s">
        <v>47</v>
      </c>
      <c r="B26" s="130" t="s">
        <v>20</v>
      </c>
      <c r="C26" s="75">
        <v>18.43</v>
      </c>
      <c r="D26" s="107">
        <v>18.79</v>
      </c>
      <c r="E26" s="108">
        <f t="shared" si="11"/>
        <v>18.79</v>
      </c>
      <c r="F26" s="355">
        <f t="shared" si="13"/>
        <v>1</v>
      </c>
      <c r="G26" s="38">
        <v>0.0007172453703703703</v>
      </c>
      <c r="H26" s="41">
        <v>0.00011574074074074073</v>
      </c>
      <c r="I26" s="83">
        <f t="shared" si="8"/>
        <v>0.000832986111111111</v>
      </c>
      <c r="J26" s="347"/>
      <c r="K26" s="41"/>
      <c r="L26" s="83">
        <f t="shared" si="9"/>
      </c>
      <c r="M26" s="83">
        <f t="shared" si="10"/>
        <v>0.000832986111111111</v>
      </c>
      <c r="N26" s="355">
        <f>IF(M26="","",RANK(M26,$M$17:$M$27,1))</f>
        <v>6</v>
      </c>
      <c r="O26" s="15">
        <f t="shared" si="12"/>
        <v>7</v>
      </c>
      <c r="P26" s="60">
        <f>IF(O26="","",RANK(O26,$O$17:$O$27,1))</f>
        <v>2</v>
      </c>
      <c r="Q26" s="261">
        <f>IF(P26="","",VLOOKUP(P26,'Bodové hodnocení'!$A$1:$B$20,2,FALSE))</f>
        <v>10</v>
      </c>
      <c r="T26" s="155"/>
    </row>
    <row r="27" spans="1:20" s="153" customFormat="1" ht="16.5" thickBot="1">
      <c r="A27" s="49" t="s">
        <v>51</v>
      </c>
      <c r="B27" s="208" t="s">
        <v>41</v>
      </c>
      <c r="C27" s="109">
        <v>36.37</v>
      </c>
      <c r="D27" s="110">
        <v>36.69</v>
      </c>
      <c r="E27" s="111">
        <f t="shared" si="11"/>
        <v>36.69</v>
      </c>
      <c r="F27" s="24">
        <f t="shared" si="13"/>
        <v>9</v>
      </c>
      <c r="G27" s="45">
        <v>0.0008194444444444444</v>
      </c>
      <c r="H27" s="47">
        <v>0.00023148148148148146</v>
      </c>
      <c r="I27" s="84">
        <f t="shared" si="8"/>
        <v>0.0010509259259259259</v>
      </c>
      <c r="J27" s="46"/>
      <c r="K27" s="47"/>
      <c r="L27" s="84">
        <f t="shared" si="9"/>
      </c>
      <c r="M27" s="102">
        <f t="shared" si="10"/>
        <v>0.0010509259259259259</v>
      </c>
      <c r="N27" s="103">
        <v>10</v>
      </c>
      <c r="O27" s="48">
        <f t="shared" si="12"/>
        <v>19</v>
      </c>
      <c r="P27" s="133">
        <f>IF(O27="","",RANK(O27,$O$17:$O$27,1))</f>
        <v>10</v>
      </c>
      <c r="Q27" s="262">
        <f>IF(P27="","",VLOOKUP(P27,'Bodové hodnocení'!$A$1:$B$20,2,FALSE))</f>
        <v>2</v>
      </c>
      <c r="T27" s="155"/>
    </row>
    <row r="28" spans="1:20" s="153" customFormat="1" ht="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T28" s="155"/>
    </row>
  </sheetData>
  <sheetProtection/>
  <mergeCells count="13">
    <mergeCell ref="A1:Q1"/>
    <mergeCell ref="A3:B3"/>
    <mergeCell ref="C3:F3"/>
    <mergeCell ref="G3:N3"/>
    <mergeCell ref="O3:O4"/>
    <mergeCell ref="P3:P4"/>
    <mergeCell ref="Q3:Q4"/>
    <mergeCell ref="A15:B15"/>
    <mergeCell ref="C15:F15"/>
    <mergeCell ref="G15:N15"/>
    <mergeCell ref="O15:O16"/>
    <mergeCell ref="P15:P16"/>
    <mergeCell ref="Q15:Q16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80" zoomScaleNormal="80" zoomScalePageLayoutView="0" workbookViewId="0" topLeftCell="A1">
      <selection activeCell="A9" sqref="A9:IV9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12" width="10.7109375" style="28" customWidth="1"/>
    <col min="13" max="13" width="13.7109375" style="28" customWidth="1"/>
    <col min="14" max="14" width="10.7109375" style="28" customWidth="1"/>
    <col min="15" max="15" width="17.140625" style="28" customWidth="1"/>
    <col min="16" max="17" width="10.7109375" style="28" customWidth="1"/>
    <col min="18" max="19" width="9.140625" style="153" customWidth="1"/>
    <col min="20" max="16384" width="9.140625" style="28" customWidth="1"/>
  </cols>
  <sheetData>
    <row r="1" spans="1:17" ht="23.25" thickBot="1">
      <c r="A1" s="439" t="s">
        <v>93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42" t="s">
        <v>39</v>
      </c>
      <c r="D3" s="443"/>
      <c r="E3" s="443"/>
      <c r="F3" s="444"/>
      <c r="G3" s="427" t="s">
        <v>96</v>
      </c>
      <c r="H3" s="430"/>
      <c r="I3" s="430"/>
      <c r="J3" s="429"/>
      <c r="K3" s="431"/>
      <c r="L3" s="431"/>
      <c r="M3" s="429"/>
      <c r="N3" s="428"/>
      <c r="O3" s="390"/>
      <c r="P3" s="391"/>
      <c r="Q3" s="392"/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14</v>
      </c>
      <c r="I4" s="18"/>
      <c r="J4" s="18" t="s">
        <v>13</v>
      </c>
      <c r="K4" s="19" t="s">
        <v>14</v>
      </c>
      <c r="L4" s="19"/>
      <c r="M4" s="76" t="s">
        <v>11</v>
      </c>
      <c r="N4" s="17" t="s">
        <v>12</v>
      </c>
      <c r="O4" s="384" t="s">
        <v>15</v>
      </c>
      <c r="P4" s="393" t="s">
        <v>9</v>
      </c>
      <c r="Q4" s="384" t="s">
        <v>36</v>
      </c>
    </row>
    <row r="5" spans="1:19" ht="15.75">
      <c r="A5" s="8" t="s">
        <v>1</v>
      </c>
      <c r="B5" s="65" t="s">
        <v>23</v>
      </c>
      <c r="C5" s="71">
        <v>34.978</v>
      </c>
      <c r="D5" s="71">
        <v>49.723</v>
      </c>
      <c r="E5" s="394">
        <f aca="true" t="shared" si="0" ref="E5:E11">IF(C5="","",MAX(C5,D5))</f>
        <v>49.723</v>
      </c>
      <c r="F5" s="36">
        <f>IF(C5="","",RANK(E5,E5:E13,1))</f>
        <v>9</v>
      </c>
      <c r="G5" s="168">
        <v>0.0009971064814814814</v>
      </c>
      <c r="H5" s="168">
        <v>0.0009974537037037037</v>
      </c>
      <c r="I5" s="82" t="s">
        <v>79</v>
      </c>
      <c r="J5" s="61">
        <v>0.0009760416666666666</v>
      </c>
      <c r="K5" s="61">
        <v>0.0009758101851851851</v>
      </c>
      <c r="L5" s="82">
        <f aca="true" t="shared" si="1" ref="L5:L13">IF(J5="","",MAX(J5,K5))</f>
        <v>0.0009760416666666666</v>
      </c>
      <c r="M5" s="101">
        <f aca="true" t="shared" si="2" ref="M5:M10">IF(I5="","",MIN(L5,I5))</f>
        <v>0.0009760416666666666</v>
      </c>
      <c r="N5" s="152">
        <f aca="true" t="shared" si="3" ref="N5:N10">IF(M5="","",RANK(M5,$M$5:$M$13,1))</f>
        <v>6</v>
      </c>
      <c r="O5" s="37">
        <f aca="true" t="shared" si="4" ref="O5:O13">IF(F5="","",SUM(N5,F5))</f>
        <v>15</v>
      </c>
      <c r="P5" s="397">
        <f>IF(O5="","",RANK(O5,O5:O13,1))</f>
        <v>8</v>
      </c>
      <c r="Q5" s="37">
        <f>IF(P5="","",VLOOKUP(P5,'Bodové hodnocení'!$A$1:$B$20,2,FALSE))</f>
        <v>4</v>
      </c>
      <c r="R5" s="12"/>
      <c r="S5" s="12"/>
    </row>
    <row r="6" spans="1:19" ht="15.75">
      <c r="A6" s="342" t="s">
        <v>2</v>
      </c>
      <c r="B6" s="63" t="s">
        <v>80</v>
      </c>
      <c r="C6" s="73">
        <v>27.23</v>
      </c>
      <c r="D6" s="73">
        <v>29.958</v>
      </c>
      <c r="E6" s="395">
        <f t="shared" si="0"/>
        <v>29.958</v>
      </c>
      <c r="F6" s="44">
        <f>IF(C6="","",RANK(E6,E5:E13,1))</f>
        <v>2</v>
      </c>
      <c r="G6" s="192">
        <v>0.0008069444444444443</v>
      </c>
      <c r="H6" s="347">
        <v>0.0008082175925925926</v>
      </c>
      <c r="I6" s="83">
        <f>IF(G6="","",MAX(G6,H6))</f>
        <v>0.0008082175925925926</v>
      </c>
      <c r="J6" s="347"/>
      <c r="K6" s="347"/>
      <c r="L6" s="83">
        <f t="shared" si="1"/>
      </c>
      <c r="M6" s="83">
        <f t="shared" si="2"/>
        <v>0.0008082175925925926</v>
      </c>
      <c r="N6" s="355">
        <f t="shared" si="3"/>
        <v>2</v>
      </c>
      <c r="O6" s="15">
        <f t="shared" si="4"/>
        <v>4</v>
      </c>
      <c r="P6" s="396">
        <f>IF(O6="","",RANK(O6,O5:O13,1))</f>
        <v>1</v>
      </c>
      <c r="Q6" s="15">
        <f>IF(P6="","",VLOOKUP(P6,'Bodové hodnocení'!$A$1:$B$20,2,FALSE))</f>
        <v>11</v>
      </c>
      <c r="R6" s="12"/>
      <c r="S6" s="12"/>
    </row>
    <row r="7" spans="1:19" ht="15.75">
      <c r="A7" s="303" t="s">
        <v>3</v>
      </c>
      <c r="B7" s="66" t="s">
        <v>42</v>
      </c>
      <c r="C7" s="71">
        <v>36.624</v>
      </c>
      <c r="D7" s="71">
        <v>36.198</v>
      </c>
      <c r="E7" s="394">
        <f t="shared" si="0"/>
        <v>36.624</v>
      </c>
      <c r="F7" s="36">
        <f>IF(C7="","",RANK(E7,E5:E13,1))</f>
        <v>8</v>
      </c>
      <c r="G7" s="167">
        <v>0.0008899305555555556</v>
      </c>
      <c r="H7" s="46">
        <v>0.0008900462962962963</v>
      </c>
      <c r="I7" s="84">
        <f>IF(G7="","",MAX(G7,H7))</f>
        <v>0.0008900462962962963</v>
      </c>
      <c r="J7" s="46">
        <v>0.0010743055555555556</v>
      </c>
      <c r="K7" s="46">
        <v>0.0010753472222222221</v>
      </c>
      <c r="L7" s="84">
        <f t="shared" si="1"/>
        <v>0.0010753472222222221</v>
      </c>
      <c r="M7" s="102">
        <f t="shared" si="2"/>
        <v>0.0008900462962962963</v>
      </c>
      <c r="N7" s="103">
        <f t="shared" si="3"/>
        <v>4</v>
      </c>
      <c r="O7" s="48">
        <f t="shared" si="4"/>
        <v>12</v>
      </c>
      <c r="P7" s="397">
        <v>6</v>
      </c>
      <c r="Q7" s="48">
        <f>IF(P7="","",VLOOKUP(P7,'Bodové hodnocení'!$A$1:$B$20,2,FALSE))</f>
        <v>6</v>
      </c>
      <c r="R7" s="12"/>
      <c r="S7" s="12"/>
    </row>
    <row r="8" spans="1:19" ht="15.75">
      <c r="A8" s="342" t="s">
        <v>4</v>
      </c>
      <c r="B8" s="63" t="s">
        <v>22</v>
      </c>
      <c r="C8" s="73">
        <v>33.17</v>
      </c>
      <c r="D8" s="73">
        <v>32.659</v>
      </c>
      <c r="E8" s="395">
        <f t="shared" si="0"/>
        <v>33.17</v>
      </c>
      <c r="F8" s="44">
        <f>IF(C8="","",RANK(E8,E5:E13,1))</f>
        <v>5</v>
      </c>
      <c r="G8" s="192">
        <v>0.0009806712962962963</v>
      </c>
      <c r="H8" s="347">
        <v>0.0009805555555555555</v>
      </c>
      <c r="I8" s="83">
        <f>IF(G8="","",MAX(G8,H8))</f>
        <v>0.0009806712962962963</v>
      </c>
      <c r="J8" s="347">
        <v>0.0013792824074074074</v>
      </c>
      <c r="K8" s="347">
        <v>0.0013806712962962963</v>
      </c>
      <c r="L8" s="83">
        <f t="shared" si="1"/>
        <v>0.0013806712962962963</v>
      </c>
      <c r="M8" s="83">
        <f t="shared" si="2"/>
        <v>0.0009806712962962963</v>
      </c>
      <c r="N8" s="355">
        <f t="shared" si="3"/>
        <v>7</v>
      </c>
      <c r="O8" s="15">
        <f t="shared" si="4"/>
        <v>12</v>
      </c>
      <c r="P8" s="396">
        <f>IF(O8="","",RANK(O8,O5:O13,1))</f>
        <v>5</v>
      </c>
      <c r="Q8" s="15">
        <f>IF(P8="","",VLOOKUP(P8,'Bodové hodnocení'!$A$1:$B$20,2,FALSE))</f>
        <v>7</v>
      </c>
      <c r="R8" s="12"/>
      <c r="S8" s="12"/>
    </row>
    <row r="9" spans="1:19" ht="15.75">
      <c r="A9" s="42" t="s">
        <v>5</v>
      </c>
      <c r="B9" s="66" t="s">
        <v>40</v>
      </c>
      <c r="C9" s="71">
        <v>34.297</v>
      </c>
      <c r="D9" s="71">
        <v>35.212</v>
      </c>
      <c r="E9" s="394">
        <f t="shared" si="0"/>
        <v>35.212</v>
      </c>
      <c r="F9" s="36">
        <f>IF(C9="","",RANK(E9,E5:E13,1))</f>
        <v>6</v>
      </c>
      <c r="G9" s="167">
        <v>0.0010261574074074075</v>
      </c>
      <c r="H9" s="46">
        <v>0.001026388888888889</v>
      </c>
      <c r="I9" s="84">
        <f>IF(G9="","",MAX(G9,H9))</f>
        <v>0.001026388888888889</v>
      </c>
      <c r="J9" s="46"/>
      <c r="K9" s="46"/>
      <c r="L9" s="84">
        <f t="shared" si="1"/>
      </c>
      <c r="M9" s="102">
        <f t="shared" si="2"/>
        <v>0.001026388888888889</v>
      </c>
      <c r="N9" s="103">
        <f t="shared" si="3"/>
        <v>8</v>
      </c>
      <c r="O9" s="48">
        <f t="shared" si="4"/>
        <v>14</v>
      </c>
      <c r="P9" s="397">
        <f>IF(O9="","",RANK(O9,O5:O13,1))</f>
        <v>7</v>
      </c>
      <c r="Q9" s="48">
        <f>IF(P9="","",VLOOKUP(P9,'Bodové hodnocení'!$A$1:$B$20,2,FALSE))</f>
        <v>5</v>
      </c>
      <c r="R9" s="12"/>
      <c r="S9" s="12"/>
    </row>
    <row r="10" spans="1:19" ht="15.75">
      <c r="A10" s="129" t="s">
        <v>6</v>
      </c>
      <c r="B10" s="130" t="s">
        <v>21</v>
      </c>
      <c r="C10" s="73">
        <v>30.531</v>
      </c>
      <c r="D10" s="73">
        <v>29.08</v>
      </c>
      <c r="E10" s="395">
        <f t="shared" si="0"/>
        <v>30.531</v>
      </c>
      <c r="F10" s="44">
        <f>IF(C10="","",RANK(E10,E5:E13,1))</f>
        <v>3</v>
      </c>
      <c r="G10" s="192">
        <v>0.0009622685185185184</v>
      </c>
      <c r="H10" s="347">
        <v>0.0009629629629629631</v>
      </c>
      <c r="I10" s="83">
        <f>IF(G10="","",MAX(G10,H10))</f>
        <v>0.0009629629629629631</v>
      </c>
      <c r="J10" s="347">
        <v>0.0007800925925925925</v>
      </c>
      <c r="K10" s="347">
        <v>0.0007839120370370371</v>
      </c>
      <c r="L10" s="83">
        <f t="shared" si="1"/>
        <v>0.0007839120370370371</v>
      </c>
      <c r="M10" s="83">
        <f t="shared" si="2"/>
        <v>0.0007839120370370371</v>
      </c>
      <c r="N10" s="355">
        <f t="shared" si="3"/>
        <v>1</v>
      </c>
      <c r="O10" s="15">
        <f t="shared" si="4"/>
        <v>4</v>
      </c>
      <c r="P10" s="396">
        <v>2</v>
      </c>
      <c r="Q10" s="15">
        <f>IF(P10="","",VLOOKUP(P10,'Bodové hodnocení'!$A$1:$B$20,2,FALSE))</f>
        <v>10</v>
      </c>
      <c r="R10" s="12"/>
      <c r="S10" s="12"/>
    </row>
    <row r="11" spans="1:19" ht="15.75">
      <c r="A11" s="112" t="s">
        <v>7</v>
      </c>
      <c r="B11" s="208" t="s">
        <v>46</v>
      </c>
      <c r="C11" s="71">
        <v>36.272</v>
      </c>
      <c r="D11" s="71">
        <v>36.139</v>
      </c>
      <c r="E11" s="394">
        <f t="shared" si="0"/>
        <v>36.272</v>
      </c>
      <c r="F11" s="36">
        <f>IF(C11="","",RANK(E11,E5:E13,1))</f>
        <v>7</v>
      </c>
      <c r="G11" s="167">
        <v>0.0007725694444444445</v>
      </c>
      <c r="H11" s="46">
        <v>0.0007736111111111112</v>
      </c>
      <c r="I11" s="84" t="s">
        <v>79</v>
      </c>
      <c r="J11" s="46"/>
      <c r="K11" s="46"/>
      <c r="L11" s="84">
        <f t="shared" si="1"/>
      </c>
      <c r="M11" s="102" t="s">
        <v>79</v>
      </c>
      <c r="N11" s="103">
        <v>9</v>
      </c>
      <c r="O11" s="48">
        <f t="shared" si="4"/>
        <v>16</v>
      </c>
      <c r="P11" s="397">
        <f>IF(O11="","",RANK(O11,O5:O13,1))</f>
        <v>9</v>
      </c>
      <c r="Q11" s="48">
        <f>IF(P11="","",VLOOKUP(P11,'Bodové hodnocení'!$A$1:$B$20,2,FALSE))</f>
        <v>3</v>
      </c>
      <c r="R11" s="12"/>
      <c r="S11" s="12"/>
    </row>
    <row r="12" spans="1:19" ht="15.75">
      <c r="A12" s="129" t="s">
        <v>8</v>
      </c>
      <c r="B12" s="130" t="s">
        <v>77</v>
      </c>
      <c r="C12" s="73">
        <v>28.831</v>
      </c>
      <c r="D12" s="73">
        <v>32.589</v>
      </c>
      <c r="E12" s="395">
        <f>IF(C12="","",MAX(C12,D12))</f>
        <v>32.589</v>
      </c>
      <c r="F12" s="44">
        <f>IF(C12="","",RANK(E12,E5:E13,1))</f>
        <v>4</v>
      </c>
      <c r="G12" s="192">
        <v>0.0008407407407407407</v>
      </c>
      <c r="H12" s="347">
        <v>0.0008410879629629631</v>
      </c>
      <c r="I12" s="83">
        <f>IF(G12="","",MAX(G12,H12))</f>
        <v>0.0008410879629629631</v>
      </c>
      <c r="J12" s="347"/>
      <c r="K12" s="347"/>
      <c r="L12" s="83">
        <f t="shared" si="1"/>
      </c>
      <c r="M12" s="83">
        <f>IF(I12="","",MIN(L12,I12))</f>
        <v>0.0008410879629629631</v>
      </c>
      <c r="N12" s="355">
        <f>IF(M12="","",RANK(M12,$M$5:$M$13,1))</f>
        <v>3</v>
      </c>
      <c r="O12" s="15">
        <f t="shared" si="4"/>
        <v>7</v>
      </c>
      <c r="P12" s="396">
        <f>IF(O12="","",RANK(O12,O5:O13,1))</f>
        <v>4</v>
      </c>
      <c r="Q12" s="15">
        <f>IF(P12="","",VLOOKUP(P12,'Bodové hodnocení'!$A$1:$B$20,2,FALSE))</f>
        <v>8</v>
      </c>
      <c r="R12" s="12"/>
      <c r="S12" s="12"/>
    </row>
    <row r="13" spans="1:19" ht="16.5" thickBot="1">
      <c r="A13" s="51" t="s">
        <v>38</v>
      </c>
      <c r="B13" s="67" t="s">
        <v>41</v>
      </c>
      <c r="C13" s="71">
        <v>28.566</v>
      </c>
      <c r="D13" s="71">
        <v>28.992</v>
      </c>
      <c r="E13" s="394">
        <f>IF(C13="","",MAX(C13,D13))</f>
        <v>28.992</v>
      </c>
      <c r="F13" s="36">
        <f>IF(C13="","",RANK(E13,E5:E13,1))</f>
        <v>1</v>
      </c>
      <c r="G13" s="167">
        <v>0.0008969907407407407</v>
      </c>
      <c r="H13" s="46">
        <v>0.0008993055555555555</v>
      </c>
      <c r="I13" s="84">
        <f>IF(G13="","",MAX(G13,H13))</f>
        <v>0.0008993055555555555</v>
      </c>
      <c r="J13" s="46"/>
      <c r="K13" s="46"/>
      <c r="L13" s="84">
        <f t="shared" si="1"/>
      </c>
      <c r="M13" s="102">
        <f>IF(I13="","",MIN(L13,I13))</f>
        <v>0.0008993055555555555</v>
      </c>
      <c r="N13" s="103">
        <f>IF(M13="","",RANK(M13,$M$5:$M$13,1))</f>
        <v>5</v>
      </c>
      <c r="O13" s="48">
        <f t="shared" si="4"/>
        <v>6</v>
      </c>
      <c r="P13" s="397">
        <f>IF(O13="","",RANK(O13,O5:O13,1))</f>
        <v>3</v>
      </c>
      <c r="Q13" s="48">
        <f>IF(P13="","",VLOOKUP(P13,'Bodové hodnocení'!$A$1:$B$20,2,FALSE))</f>
        <v>9</v>
      </c>
      <c r="R13" s="12"/>
      <c r="S13" s="12"/>
    </row>
    <row r="14" spans="1:17" ht="16.5" thickBot="1">
      <c r="A14" s="257"/>
      <c r="B14" s="257"/>
      <c r="C14" s="258"/>
      <c r="D14" s="258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9"/>
      <c r="Q14" s="259"/>
    </row>
    <row r="15" spans="1:17" ht="15.75">
      <c r="A15" s="427" t="s">
        <v>17</v>
      </c>
      <c r="B15" s="428"/>
      <c r="C15" s="442" t="s">
        <v>39</v>
      </c>
      <c r="D15" s="443"/>
      <c r="E15" s="443"/>
      <c r="F15" s="444"/>
      <c r="G15" s="427" t="s">
        <v>96</v>
      </c>
      <c r="H15" s="430"/>
      <c r="I15" s="430"/>
      <c r="J15" s="429"/>
      <c r="K15" s="431"/>
      <c r="L15" s="431"/>
      <c r="M15" s="429"/>
      <c r="N15" s="428"/>
      <c r="O15" s="390"/>
      <c r="P15" s="391"/>
      <c r="Q15" s="392"/>
    </row>
    <row r="16" spans="1:17" ht="16.5" thickBot="1">
      <c r="A16" s="55" t="s">
        <v>10</v>
      </c>
      <c r="B16" s="64" t="s">
        <v>0</v>
      </c>
      <c r="C16" s="16" t="s">
        <v>48</v>
      </c>
      <c r="D16" s="72" t="s">
        <v>49</v>
      </c>
      <c r="E16" s="398" t="s">
        <v>11</v>
      </c>
      <c r="F16" s="56" t="s">
        <v>12</v>
      </c>
      <c r="G16" s="18" t="s">
        <v>13</v>
      </c>
      <c r="H16" s="19" t="s">
        <v>14</v>
      </c>
      <c r="I16" s="18"/>
      <c r="J16" s="18" t="s">
        <v>13</v>
      </c>
      <c r="K16" s="19" t="s">
        <v>14</v>
      </c>
      <c r="L16" s="19"/>
      <c r="M16" s="77" t="s">
        <v>11</v>
      </c>
      <c r="N16" s="56" t="s">
        <v>12</v>
      </c>
      <c r="O16" s="399" t="s">
        <v>15</v>
      </c>
      <c r="P16" s="400" t="s">
        <v>9</v>
      </c>
      <c r="Q16" s="401" t="s">
        <v>36</v>
      </c>
    </row>
    <row r="17" spans="1:19" ht="15.75">
      <c r="A17" s="59" t="s">
        <v>1</v>
      </c>
      <c r="B17" s="65" t="s">
        <v>23</v>
      </c>
      <c r="C17" s="105">
        <v>42.597</v>
      </c>
      <c r="D17" s="106">
        <v>43.099</v>
      </c>
      <c r="E17" s="402">
        <f>IF(C17="","",MAX(C17,D17))</f>
        <v>43.099</v>
      </c>
      <c r="F17" s="27">
        <f>IF(C17="","",RANK(E17,E17:E27,1))</f>
        <v>9</v>
      </c>
      <c r="G17" s="168">
        <v>0.0007523148148148147</v>
      </c>
      <c r="H17" s="168">
        <v>0.0007523148148148147</v>
      </c>
      <c r="I17" s="82">
        <f>IF(G17="","",MAX(G17,H17))</f>
        <v>0.0007523148148148147</v>
      </c>
      <c r="J17" s="61"/>
      <c r="K17" s="168"/>
      <c r="L17" s="82">
        <f>IF(J17="","",MAX(J17,K17))</f>
      </c>
      <c r="M17" s="78">
        <f>IF(I17="","",MIN(L17,I17))</f>
        <v>0.0007523148148148147</v>
      </c>
      <c r="N17" s="152">
        <f>IF(M17="","",RANK(M17,$M$17:$M$27,1))</f>
        <v>6</v>
      </c>
      <c r="O17" s="403">
        <f>IF(F17="","",SUM(N17,F17))</f>
        <v>15</v>
      </c>
      <c r="P17" s="133">
        <f>IF(O17="","",RANK(O17,O17:O27,1))</f>
        <v>7</v>
      </c>
      <c r="Q17" s="48">
        <f>IF(P17="","",VLOOKUP(P17,'Bodové hodnocení'!$A$1:$B$20,2,FALSE))</f>
        <v>5</v>
      </c>
      <c r="R17" s="12"/>
      <c r="S17" s="12"/>
    </row>
    <row r="18" spans="1:19" ht="15.75">
      <c r="A18" s="342" t="s">
        <v>2</v>
      </c>
      <c r="B18" s="63" t="s">
        <v>57</v>
      </c>
      <c r="C18" s="75">
        <v>30.234</v>
      </c>
      <c r="D18" s="107">
        <v>32.431</v>
      </c>
      <c r="E18" s="404">
        <f>IF(C18="","",MAX(C18,D18))</f>
        <v>32.431</v>
      </c>
      <c r="F18" s="355">
        <f>IF(C18="","",RANK(E18,E17:E27,1))</f>
        <v>5</v>
      </c>
      <c r="G18" s="38">
        <v>0.0007533564814814815</v>
      </c>
      <c r="H18" s="347">
        <v>0.0007543981481481481</v>
      </c>
      <c r="I18" s="83" t="s">
        <v>79</v>
      </c>
      <c r="J18" s="347"/>
      <c r="K18" s="347"/>
      <c r="L18" s="83">
        <f>IF(J18="","",MAX(J18,K18))</f>
      </c>
      <c r="M18" s="83" t="s">
        <v>79</v>
      </c>
      <c r="N18" s="355">
        <v>11</v>
      </c>
      <c r="O18" s="15">
        <f>IF(F18="","",SUM(N18,F18))</f>
        <v>16</v>
      </c>
      <c r="P18" s="396">
        <f>IF(O18="","",RANK(O18,O17:O27,1))</f>
        <v>8</v>
      </c>
      <c r="Q18" s="15">
        <f>IF(P18="","",VLOOKUP(P18,'Bodové hodnocení'!$A$1:$B$20,2,FALSE))</f>
        <v>4</v>
      </c>
      <c r="R18" s="12"/>
      <c r="S18" s="12"/>
    </row>
    <row r="19" spans="1:19" ht="15.75">
      <c r="A19" s="49" t="s">
        <v>3</v>
      </c>
      <c r="B19" s="66" t="s">
        <v>24</v>
      </c>
      <c r="C19" s="109">
        <v>46.482</v>
      </c>
      <c r="D19" s="110">
        <v>44.575</v>
      </c>
      <c r="E19" s="405" t="s">
        <v>79</v>
      </c>
      <c r="F19" s="24">
        <v>10</v>
      </c>
      <c r="G19" s="45">
        <v>0.0008684027777777777</v>
      </c>
      <c r="H19" s="46">
        <v>0.000865625</v>
      </c>
      <c r="I19" s="84">
        <f aca="true" t="shared" si="5" ref="I19:I27">IF(G19="","",MAX(G19,H19))</f>
        <v>0.0008684027777777777</v>
      </c>
      <c r="J19" s="46">
        <v>0.0007103009259259259</v>
      </c>
      <c r="K19" s="46">
        <v>0.0007103009259259259</v>
      </c>
      <c r="L19" s="84" t="s">
        <v>79</v>
      </c>
      <c r="M19" s="102">
        <f aca="true" t="shared" si="6" ref="M19:M27">IF(I19="","",MIN(L19,I19))</f>
        <v>0.0008684027777777777</v>
      </c>
      <c r="N19" s="103">
        <f aca="true" t="shared" si="7" ref="N19:N27">IF(M19="","",RANK(M19,$M$17:$M$27,1))</f>
        <v>9</v>
      </c>
      <c r="O19" s="48">
        <f aca="true" t="shared" si="8" ref="O19:O26">IF(F19="","",SUM(N19,F19))</f>
        <v>19</v>
      </c>
      <c r="P19" s="133">
        <f>IF(O19="","",RANK(O19,O17:O27,1))</f>
        <v>11</v>
      </c>
      <c r="Q19" s="48">
        <f>IF(P19="","",VLOOKUP(P19,'Bodové hodnocení'!$A$1:$B$20,2,FALSE))</f>
        <v>1</v>
      </c>
      <c r="R19" s="12"/>
      <c r="S19" s="12"/>
    </row>
    <row r="20" spans="1:19" ht="15.75">
      <c r="A20" s="342" t="s">
        <v>4</v>
      </c>
      <c r="B20" s="63" t="s">
        <v>76</v>
      </c>
      <c r="C20" s="75">
        <v>29.102</v>
      </c>
      <c r="D20" s="107">
        <v>27.999</v>
      </c>
      <c r="E20" s="404">
        <f>IF(C20="","",MAX(C20,D20))</f>
        <v>29.102</v>
      </c>
      <c r="F20" s="355">
        <f>IF(C20="","",RANK(E20,E17:E27,1))</f>
        <v>3</v>
      </c>
      <c r="G20" s="38">
        <v>0.0006836805555555555</v>
      </c>
      <c r="H20" s="347">
        <v>0.000684837962962963</v>
      </c>
      <c r="I20" s="83">
        <f t="shared" si="5"/>
        <v>0.000684837962962963</v>
      </c>
      <c r="J20" s="347"/>
      <c r="K20" s="347"/>
      <c r="L20" s="83">
        <f aca="true" t="shared" si="9" ref="L20:L26">IF(J20="","",MAX(J20,K20))</f>
      </c>
      <c r="M20" s="83">
        <f t="shared" si="6"/>
        <v>0.000684837962962963</v>
      </c>
      <c r="N20" s="355">
        <f t="shared" si="7"/>
        <v>3</v>
      </c>
      <c r="O20" s="15">
        <f t="shared" si="8"/>
        <v>6</v>
      </c>
      <c r="P20" s="396">
        <f>IF(O20="","",RANK(O20,O17:O27,1))</f>
        <v>2</v>
      </c>
      <c r="Q20" s="15">
        <f>IF(P20="","",VLOOKUP(P20,'Bodové hodnocení'!$A$1:$B$20,2,FALSE))</f>
        <v>10</v>
      </c>
      <c r="R20" s="12"/>
      <c r="S20" s="12"/>
    </row>
    <row r="21" spans="1:19" ht="15.75">
      <c r="A21" s="49" t="s">
        <v>5</v>
      </c>
      <c r="B21" s="66" t="s">
        <v>42</v>
      </c>
      <c r="C21" s="109">
        <v>30.532</v>
      </c>
      <c r="D21" s="110">
        <v>33.281</v>
      </c>
      <c r="E21" s="405">
        <f aca="true" t="shared" si="10" ref="E21:E27">IF(C21="","",MAX(C21,D21))</f>
        <v>33.281</v>
      </c>
      <c r="F21" s="24">
        <f>IF(C21="","",RANK(E21,E17:E27,1))</f>
        <v>6</v>
      </c>
      <c r="G21" s="45">
        <v>0.0008046296296296296</v>
      </c>
      <c r="H21" s="46">
        <v>0.0008047453703703705</v>
      </c>
      <c r="I21" s="84">
        <f t="shared" si="5"/>
        <v>0.0008047453703703705</v>
      </c>
      <c r="J21" s="46">
        <v>0.000767824074074074</v>
      </c>
      <c r="K21" s="46">
        <v>0.0007689814814814815</v>
      </c>
      <c r="L21" s="84">
        <f t="shared" si="9"/>
        <v>0.0007689814814814815</v>
      </c>
      <c r="M21" s="102">
        <f t="shared" si="6"/>
        <v>0.0007689814814814815</v>
      </c>
      <c r="N21" s="103">
        <f t="shared" si="7"/>
        <v>7</v>
      </c>
      <c r="O21" s="48">
        <f t="shared" si="8"/>
        <v>13</v>
      </c>
      <c r="P21" s="133">
        <f>IF(O21="","",RANK(O21,O17:O27,1))</f>
        <v>5</v>
      </c>
      <c r="Q21" s="48">
        <f>IF(P21="","",VLOOKUP(P21,'Bodové hodnocení'!$A$1:$B$20,2,FALSE))</f>
        <v>7</v>
      </c>
      <c r="R21" s="12"/>
      <c r="S21" s="12"/>
    </row>
    <row r="22" spans="1:19" ht="15.75">
      <c r="A22" s="342" t="s">
        <v>6</v>
      </c>
      <c r="B22" s="63" t="s">
        <v>22</v>
      </c>
      <c r="C22" s="75">
        <v>35.964</v>
      </c>
      <c r="D22" s="107">
        <v>37.099</v>
      </c>
      <c r="E22" s="404">
        <f t="shared" si="10"/>
        <v>37.099</v>
      </c>
      <c r="F22" s="355">
        <f>IF(C22="","",RANK(E22,E17:E27,1))</f>
        <v>8</v>
      </c>
      <c r="G22" s="38">
        <v>0.0007930555555555555</v>
      </c>
      <c r="H22" s="347">
        <v>0.000794560185185185</v>
      </c>
      <c r="I22" s="83">
        <f t="shared" si="5"/>
        <v>0.000794560185185185</v>
      </c>
      <c r="J22" s="347"/>
      <c r="K22" s="347"/>
      <c r="L22" s="83">
        <f t="shared" si="9"/>
      </c>
      <c r="M22" s="83">
        <f t="shared" si="6"/>
        <v>0.000794560185185185</v>
      </c>
      <c r="N22" s="355">
        <f t="shared" si="7"/>
        <v>8</v>
      </c>
      <c r="O22" s="15">
        <f t="shared" si="8"/>
        <v>16</v>
      </c>
      <c r="P22" s="396">
        <v>9</v>
      </c>
      <c r="Q22" s="15">
        <f>IF(P22="","",VLOOKUP(P22,'Bodové hodnocení'!$A$1:$B$20,2,FALSE))</f>
        <v>3</v>
      </c>
      <c r="R22" s="12"/>
      <c r="S22" s="12"/>
    </row>
    <row r="23" spans="1:19" ht="15.75">
      <c r="A23" s="49" t="s">
        <v>7</v>
      </c>
      <c r="B23" s="66" t="s">
        <v>40</v>
      </c>
      <c r="C23" s="74">
        <v>20.664</v>
      </c>
      <c r="D23" s="154">
        <v>21.413</v>
      </c>
      <c r="E23" s="405">
        <f t="shared" si="10"/>
        <v>21.413</v>
      </c>
      <c r="F23" s="24">
        <f>IF(C23="","",RANK(E23,E17:E27,1))</f>
        <v>1</v>
      </c>
      <c r="G23" s="45">
        <v>0.0006100694444444444</v>
      </c>
      <c r="H23" s="46"/>
      <c r="I23" s="84">
        <v>0.0006101851851851851</v>
      </c>
      <c r="J23" s="46"/>
      <c r="K23" s="46"/>
      <c r="L23" s="84">
        <f t="shared" si="9"/>
      </c>
      <c r="M23" s="102">
        <f t="shared" si="6"/>
        <v>0.0006101851851851851</v>
      </c>
      <c r="N23" s="103">
        <f t="shared" si="7"/>
        <v>1</v>
      </c>
      <c r="O23" s="48">
        <f t="shared" si="8"/>
        <v>2</v>
      </c>
      <c r="P23" s="133">
        <f>IF(O23="","",RANK(O23,O17:O27,1))</f>
        <v>1</v>
      </c>
      <c r="Q23" s="48">
        <f>IF(P23="","",VLOOKUP(P23,'Bodové hodnocení'!$A$1:$B$20,2,FALSE))</f>
        <v>11</v>
      </c>
      <c r="R23" s="12"/>
      <c r="S23" s="12"/>
    </row>
    <row r="24" spans="1:19" ht="15.75">
      <c r="A24" s="342" t="s">
        <v>8</v>
      </c>
      <c r="B24" s="63" t="s">
        <v>21</v>
      </c>
      <c r="C24" s="75">
        <v>28.149</v>
      </c>
      <c r="D24" s="107">
        <v>34.396</v>
      </c>
      <c r="E24" s="404">
        <f t="shared" si="10"/>
        <v>34.396</v>
      </c>
      <c r="F24" s="355">
        <f>IF(C24="","",RANK(E24,E17:E27,1))</f>
        <v>7</v>
      </c>
      <c r="G24" s="38">
        <v>0.0008662037037037038</v>
      </c>
      <c r="H24" s="347">
        <v>0.0008697916666666666</v>
      </c>
      <c r="I24" s="83" t="s">
        <v>79</v>
      </c>
      <c r="J24" s="347">
        <v>0.0010150462962962962</v>
      </c>
      <c r="K24" s="347">
        <v>0.0010141203703703703</v>
      </c>
      <c r="L24" s="83">
        <f>IF(J24="","",MAX(J24,K24))</f>
        <v>0.0010150462962962962</v>
      </c>
      <c r="M24" s="83">
        <f t="shared" si="6"/>
        <v>0.0010150462962962962</v>
      </c>
      <c r="N24" s="355">
        <f t="shared" si="7"/>
        <v>10</v>
      </c>
      <c r="O24" s="15">
        <f>IF(F24="","",SUM(N24,F24))</f>
        <v>17</v>
      </c>
      <c r="P24" s="60">
        <f>IF(O24="","",RANK(O24,O17:O27,1))</f>
        <v>10</v>
      </c>
      <c r="Q24" s="15">
        <f>IF(P24="","",VLOOKUP(P24,'Bodové hodnocení'!$A$1:$B$20,2,FALSE))</f>
        <v>2</v>
      </c>
      <c r="R24" s="12"/>
      <c r="S24" s="12"/>
    </row>
    <row r="25" spans="1:19" ht="15.75">
      <c r="A25" s="49" t="s">
        <v>38</v>
      </c>
      <c r="B25" s="208" t="s">
        <v>37</v>
      </c>
      <c r="C25" s="411">
        <v>28.234</v>
      </c>
      <c r="D25" s="412">
        <v>26.512</v>
      </c>
      <c r="E25" s="405">
        <f t="shared" si="10"/>
        <v>28.234</v>
      </c>
      <c r="F25" s="24">
        <f>IF(C25="","",RANK(E25,E17:E27,1))</f>
        <v>2</v>
      </c>
      <c r="G25" s="45">
        <v>0.000724074074074074</v>
      </c>
      <c r="H25" s="46">
        <v>0.0007243055555555554</v>
      </c>
      <c r="I25" s="84">
        <f t="shared" si="5"/>
        <v>0.0007243055555555554</v>
      </c>
      <c r="J25" s="46"/>
      <c r="K25" s="46"/>
      <c r="L25" s="84">
        <f t="shared" si="9"/>
      </c>
      <c r="M25" s="102">
        <f t="shared" si="6"/>
        <v>0.0007243055555555554</v>
      </c>
      <c r="N25" s="103">
        <f t="shared" si="7"/>
        <v>5</v>
      </c>
      <c r="O25" s="48">
        <f>IF(F25="","",SUM(N25,F25))</f>
        <v>7</v>
      </c>
      <c r="P25" s="133">
        <f>IF(O25="","",RANK(O25,O17:O27,1))</f>
        <v>4</v>
      </c>
      <c r="Q25" s="48">
        <f>IF(P25="","",VLOOKUP(P25,'Bodové hodnocení'!$A$1:$B$20,2,FALSE))</f>
        <v>8</v>
      </c>
      <c r="R25" s="12"/>
      <c r="S25" s="12"/>
    </row>
    <row r="26" spans="1:19" ht="15.75">
      <c r="A26" s="342" t="s">
        <v>47</v>
      </c>
      <c r="B26" s="130" t="s">
        <v>41</v>
      </c>
      <c r="C26" s="409"/>
      <c r="D26" s="410"/>
      <c r="E26" s="404" t="s">
        <v>79</v>
      </c>
      <c r="F26" s="355">
        <v>10</v>
      </c>
      <c r="G26" s="38">
        <v>0.0006918981481481482</v>
      </c>
      <c r="H26" s="347">
        <v>0.0006910879629629629</v>
      </c>
      <c r="I26" s="83">
        <f t="shared" si="5"/>
        <v>0.0006918981481481482</v>
      </c>
      <c r="J26" s="347"/>
      <c r="K26" s="347"/>
      <c r="L26" s="83">
        <f t="shared" si="9"/>
      </c>
      <c r="M26" s="83">
        <f t="shared" si="6"/>
        <v>0.0006918981481481482</v>
      </c>
      <c r="N26" s="355">
        <f t="shared" si="7"/>
        <v>4</v>
      </c>
      <c r="O26" s="15">
        <f t="shared" si="8"/>
        <v>14</v>
      </c>
      <c r="P26" s="60">
        <f>IF(O26="","",RANK(O26,O17:O27,1))</f>
        <v>6</v>
      </c>
      <c r="Q26" s="15">
        <f>IF(P26="","",VLOOKUP(P26,'Bodové hodnocení'!$A$1:$B$20,2,FALSE))</f>
        <v>6</v>
      </c>
      <c r="R26" s="12"/>
      <c r="S26" s="12"/>
    </row>
    <row r="27" spans="1:19" ht="16.5" thickBot="1">
      <c r="A27" s="51" t="s">
        <v>51</v>
      </c>
      <c r="B27" s="67" t="s">
        <v>20</v>
      </c>
      <c r="C27" s="146">
        <v>30.301</v>
      </c>
      <c r="D27" s="147">
        <v>30.989</v>
      </c>
      <c r="E27" s="413">
        <f t="shared" si="10"/>
        <v>30.989</v>
      </c>
      <c r="F27" s="25">
        <f>IF(C27="","",RANK(E27,E17:E27,1))</f>
        <v>4</v>
      </c>
      <c r="G27" s="149">
        <v>0.0006207175925925926</v>
      </c>
      <c r="H27" s="150">
        <v>0.0006206018518518518</v>
      </c>
      <c r="I27" s="145">
        <f t="shared" si="5"/>
        <v>0.0006207175925925926</v>
      </c>
      <c r="J27" s="150"/>
      <c r="K27" s="150"/>
      <c r="L27" s="145">
        <f>IF(J27="","",MAX(J27,K27))</f>
      </c>
      <c r="M27" s="164">
        <f t="shared" si="6"/>
        <v>0.0006207175925925926</v>
      </c>
      <c r="N27" s="148">
        <f t="shared" si="7"/>
        <v>2</v>
      </c>
      <c r="O27" s="104">
        <f>IF(F27="","",SUM(N27,F27))</f>
        <v>6</v>
      </c>
      <c r="P27" s="134">
        <v>3</v>
      </c>
      <c r="Q27" s="104">
        <f>IF(P27="","",VLOOKUP(P27,'Bodové hodnocení'!$A$1:$B$20,2,FALSE))</f>
        <v>9</v>
      </c>
      <c r="R27" s="12">
        <f>IF(P27=1,10,IF(P27=2,9,IF(P27=3,8,IF(P27=4,7,IF(P27=5,6,IF(P27=6,5,IF(P27=7,4,0)))))))</f>
        <v>8</v>
      </c>
      <c r="S27" s="12">
        <f>IF(P27=8,4,IF(P27=9,3,IF(P27=10,2,IF(P27=11,1,IF(P27=12,1,1)))))</f>
        <v>1</v>
      </c>
    </row>
    <row r="28" spans="1:17" ht="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</sheetData>
  <sheetProtection/>
  <mergeCells count="7">
    <mergeCell ref="A1:Q1"/>
    <mergeCell ref="A3:B3"/>
    <mergeCell ref="C3:F3"/>
    <mergeCell ref="G3:N3"/>
    <mergeCell ref="A15:B15"/>
    <mergeCell ref="C15:F15"/>
    <mergeCell ref="G15:N15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  <ignoredErrors>
    <ignoredError sqref="O10:O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SheetLayoutView="80" zoomScalePageLayoutView="0" workbookViewId="0" topLeftCell="A1">
      <selection activeCell="E10" sqref="E10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12" width="10.7109375" style="28" customWidth="1"/>
    <col min="13" max="13" width="13.7109375" style="28" customWidth="1"/>
    <col min="14" max="14" width="10.7109375" style="28" customWidth="1"/>
    <col min="15" max="15" width="17.140625" style="28" customWidth="1"/>
    <col min="16" max="17" width="10.7109375" style="28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92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27" t="s">
        <v>96</v>
      </c>
      <c r="H3" s="430"/>
      <c r="I3" s="430"/>
      <c r="J3" s="429"/>
      <c r="K3" s="431"/>
      <c r="L3" s="431"/>
      <c r="M3" s="429"/>
      <c r="N3" s="428"/>
      <c r="O3" s="433" t="s">
        <v>15</v>
      </c>
      <c r="P3" s="435" t="s">
        <v>9</v>
      </c>
      <c r="Q3" s="433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14</v>
      </c>
      <c r="I4" s="18"/>
      <c r="J4" s="18" t="s">
        <v>13</v>
      </c>
      <c r="K4" s="19" t="s">
        <v>14</v>
      </c>
      <c r="L4" s="19"/>
      <c r="M4" s="76" t="s">
        <v>11</v>
      </c>
      <c r="N4" s="17" t="s">
        <v>12</v>
      </c>
      <c r="O4" s="434"/>
      <c r="P4" s="436"/>
      <c r="Q4" s="434"/>
    </row>
    <row r="5" spans="1:19" ht="15.75">
      <c r="A5" s="8" t="s">
        <v>1</v>
      </c>
      <c r="B5" s="65" t="s">
        <v>80</v>
      </c>
      <c r="C5" s="183">
        <v>28.526</v>
      </c>
      <c r="D5" s="71">
        <v>29.509</v>
      </c>
      <c r="E5" s="80">
        <f aca="true" t="shared" si="0" ref="E5:E12">IF(C5="","",MAX(C5,D5))</f>
        <v>29.509</v>
      </c>
      <c r="F5" s="36">
        <f aca="true" t="shared" si="1" ref="F5:F12">IF(C5="","",RANK(E5,$E$5:$E$12,1))</f>
        <v>1</v>
      </c>
      <c r="G5" s="168">
        <v>0.0009123842592592592</v>
      </c>
      <c r="H5" s="168">
        <v>0.0009040509259259259</v>
      </c>
      <c r="I5" s="82">
        <f>IF(G5="","",MAX(G5,H5))</f>
        <v>0.0009123842592592592</v>
      </c>
      <c r="J5" s="61">
        <v>0.001079861111111111</v>
      </c>
      <c r="K5" s="156">
        <v>0.0010802083333333332</v>
      </c>
      <c r="L5" s="82">
        <f>IF(J5="","",MAX(J5,K5))</f>
        <v>0.0010802083333333332</v>
      </c>
      <c r="M5" s="101">
        <f aca="true" t="shared" si="2" ref="M5:M11">IF(I5="","",MIN(L5,I5))</f>
        <v>0.0009123842592592592</v>
      </c>
      <c r="N5" s="152">
        <f aca="true" t="shared" si="3" ref="N5:N11">IF(M5="","",RANK(M5,$M$5:$M$12,1))</f>
        <v>4</v>
      </c>
      <c r="O5" s="37">
        <f aca="true" t="shared" si="4" ref="O5:O12">IF(F5="","",SUM(N5,F5))</f>
        <v>5</v>
      </c>
      <c r="P5" s="133">
        <f>IF(O5="","",RANK(O5,$O$5:$O$12,1))</f>
        <v>1</v>
      </c>
      <c r="Q5" s="262">
        <f>IF(P5="","",VLOOKUP(P5,'Bodové hodnocení'!$A$1:$B$20,2,FALSE))</f>
        <v>11</v>
      </c>
      <c r="R5" s="12"/>
      <c r="S5" s="12"/>
    </row>
    <row r="6" spans="1:19" ht="15.75">
      <c r="A6" s="342" t="s">
        <v>2</v>
      </c>
      <c r="B6" s="63" t="s">
        <v>21</v>
      </c>
      <c r="C6" s="73">
        <v>29.824</v>
      </c>
      <c r="D6" s="73">
        <v>40.657</v>
      </c>
      <c r="E6" s="81">
        <f t="shared" si="0"/>
        <v>40.657</v>
      </c>
      <c r="F6" s="44">
        <f t="shared" si="1"/>
        <v>6</v>
      </c>
      <c r="G6" s="192">
        <v>0.0008543981481481481</v>
      </c>
      <c r="H6" s="347">
        <v>0.0008543981481481481</v>
      </c>
      <c r="I6" s="83" t="s">
        <v>79</v>
      </c>
      <c r="J6" s="347">
        <v>0.0007930555555555555</v>
      </c>
      <c r="K6" s="41">
        <v>0.0007935185185185185</v>
      </c>
      <c r="L6" s="83">
        <f>IF(J6="","",MAX(J6,K6))</f>
        <v>0.0007935185185185185</v>
      </c>
      <c r="M6" s="83">
        <f t="shared" si="2"/>
        <v>0.0007935185185185185</v>
      </c>
      <c r="N6" s="355">
        <f t="shared" si="3"/>
        <v>2</v>
      </c>
      <c r="O6" s="15">
        <f t="shared" si="4"/>
        <v>8</v>
      </c>
      <c r="P6" s="60">
        <v>5</v>
      </c>
      <c r="Q6" s="261">
        <f>IF(P6="","",VLOOKUP(P6,'Bodové hodnocení'!$A$1:$B$20,2,FALSE))</f>
        <v>7</v>
      </c>
      <c r="R6" s="12"/>
      <c r="S6" s="12"/>
    </row>
    <row r="7" spans="1:19" ht="15.75">
      <c r="A7" s="303" t="s">
        <v>3</v>
      </c>
      <c r="B7" s="66" t="s">
        <v>42</v>
      </c>
      <c r="C7" s="71">
        <v>119.361</v>
      </c>
      <c r="D7" s="71">
        <v>120.201</v>
      </c>
      <c r="E7" s="80">
        <f t="shared" si="0"/>
        <v>120.201</v>
      </c>
      <c r="F7" s="36">
        <f t="shared" si="1"/>
        <v>8</v>
      </c>
      <c r="G7" s="167">
        <v>0.0009798611111111113</v>
      </c>
      <c r="H7" s="46">
        <v>0.0009804398148148148</v>
      </c>
      <c r="I7" s="84">
        <f>IF(G7="","",MAX(G7,H7))</f>
        <v>0.0009804398148148148</v>
      </c>
      <c r="J7" s="46">
        <v>0.0009684027777777778</v>
      </c>
      <c r="K7" s="47">
        <v>0.000969675925925926</v>
      </c>
      <c r="L7" s="84">
        <f aca="true" t="shared" si="5" ref="L7:L12">IF(J7="","",MAX(J7,K7))</f>
        <v>0.000969675925925926</v>
      </c>
      <c r="M7" s="102">
        <f t="shared" si="2"/>
        <v>0.000969675925925926</v>
      </c>
      <c r="N7" s="103">
        <f t="shared" si="3"/>
        <v>6</v>
      </c>
      <c r="O7" s="48">
        <f t="shared" si="4"/>
        <v>14</v>
      </c>
      <c r="P7" s="133">
        <f aca="true" t="shared" si="6" ref="P7:P12">IF(O7="","",RANK(O7,$O$5:$O$12,1))</f>
        <v>7</v>
      </c>
      <c r="Q7" s="262">
        <f>IF(P7="","",VLOOKUP(P7,'Bodové hodnocení'!$A$1:$B$20,2,FALSE))</f>
        <v>5</v>
      </c>
      <c r="R7" s="12"/>
      <c r="S7" s="12"/>
    </row>
    <row r="8" spans="1:19" s="155" customFormat="1" ht="15.75">
      <c r="A8" s="342" t="s">
        <v>4</v>
      </c>
      <c r="B8" s="63" t="s">
        <v>46</v>
      </c>
      <c r="C8" s="75">
        <v>39.199</v>
      </c>
      <c r="D8" s="73">
        <v>29.335</v>
      </c>
      <c r="E8" s="81">
        <f t="shared" si="0"/>
        <v>39.199</v>
      </c>
      <c r="F8" s="44">
        <f t="shared" si="1"/>
        <v>5</v>
      </c>
      <c r="G8" s="192">
        <v>0.0007579861111111111</v>
      </c>
      <c r="H8" s="347">
        <v>0.0007575231481481481</v>
      </c>
      <c r="I8" s="83">
        <f>IF(G8="","",MAX(G8,H8))</f>
        <v>0.0007579861111111111</v>
      </c>
      <c r="J8" s="347">
        <v>0.0009771990740740741</v>
      </c>
      <c r="K8" s="41">
        <v>0.0009648148148148147</v>
      </c>
      <c r="L8" s="83">
        <f t="shared" si="5"/>
        <v>0.0009771990740740741</v>
      </c>
      <c r="M8" s="83">
        <f t="shared" si="2"/>
        <v>0.0007579861111111111</v>
      </c>
      <c r="N8" s="355">
        <f t="shared" si="3"/>
        <v>1</v>
      </c>
      <c r="O8" s="15">
        <f t="shared" si="4"/>
        <v>6</v>
      </c>
      <c r="P8" s="60">
        <f t="shared" si="6"/>
        <v>2</v>
      </c>
      <c r="Q8" s="261">
        <f>IF(P8="","",VLOOKUP(P8,'Bodové hodnocení'!$A$1:$B$20,2,FALSE))</f>
        <v>10</v>
      </c>
      <c r="R8" s="12"/>
      <c r="S8" s="12"/>
    </row>
    <row r="9" spans="1:19" s="155" customFormat="1" ht="15.75">
      <c r="A9" s="303" t="s">
        <v>5</v>
      </c>
      <c r="B9" s="66" t="s">
        <v>41</v>
      </c>
      <c r="C9" s="385">
        <v>30.409</v>
      </c>
      <c r="D9" s="71">
        <v>26.596</v>
      </c>
      <c r="E9" s="80">
        <f t="shared" si="0"/>
        <v>30.409</v>
      </c>
      <c r="F9" s="36">
        <f t="shared" si="1"/>
        <v>2</v>
      </c>
      <c r="G9" s="167">
        <v>0.001068287037037037</v>
      </c>
      <c r="H9" s="46">
        <v>0.0010672453703703705</v>
      </c>
      <c r="I9" s="84">
        <f>IF(G9="","",MAX(G9,H9))</f>
        <v>0.001068287037037037</v>
      </c>
      <c r="J9" s="46"/>
      <c r="K9" s="47"/>
      <c r="L9" s="84">
        <f t="shared" si="5"/>
      </c>
      <c r="M9" s="102">
        <f t="shared" si="2"/>
        <v>0.001068287037037037</v>
      </c>
      <c r="N9" s="103">
        <f t="shared" si="3"/>
        <v>7</v>
      </c>
      <c r="O9" s="48">
        <f t="shared" si="4"/>
        <v>9</v>
      </c>
      <c r="P9" s="133">
        <f t="shared" si="6"/>
        <v>6</v>
      </c>
      <c r="Q9" s="262">
        <f>IF(P9="","",VLOOKUP(P9,'Bodové hodnocení'!$A$1:$B$20,2,FALSE))</f>
        <v>6</v>
      </c>
      <c r="R9" s="12"/>
      <c r="S9" s="12"/>
    </row>
    <row r="10" spans="1:19" s="155" customFormat="1" ht="15.75">
      <c r="A10" s="342" t="s">
        <v>6</v>
      </c>
      <c r="B10" s="130" t="s">
        <v>23</v>
      </c>
      <c r="C10" s="386">
        <v>33.757</v>
      </c>
      <c r="D10" s="73">
        <v>34.644</v>
      </c>
      <c r="E10" s="81">
        <f t="shared" si="0"/>
        <v>34.644</v>
      </c>
      <c r="F10" s="44">
        <f t="shared" si="1"/>
        <v>4</v>
      </c>
      <c r="G10" s="192">
        <v>0.0008746527777777779</v>
      </c>
      <c r="H10" s="347">
        <v>0.0008761574074074074</v>
      </c>
      <c r="I10" s="83">
        <f>IF(G10="","",MAX(G10,H10))</f>
        <v>0.0008761574074074074</v>
      </c>
      <c r="J10" s="347">
        <v>0.0010105324074074075</v>
      </c>
      <c r="K10" s="41">
        <v>0.0010092592592592592</v>
      </c>
      <c r="L10" s="83">
        <f t="shared" si="5"/>
        <v>0.0010105324074074075</v>
      </c>
      <c r="M10" s="83">
        <f t="shared" si="2"/>
        <v>0.0008761574074074074</v>
      </c>
      <c r="N10" s="355">
        <f t="shared" si="3"/>
        <v>3</v>
      </c>
      <c r="O10" s="15">
        <f t="shared" si="4"/>
        <v>7</v>
      </c>
      <c r="P10" s="60">
        <f t="shared" si="6"/>
        <v>3</v>
      </c>
      <c r="Q10" s="261">
        <f>IF(P10="","",VLOOKUP(P10,'Bodové hodnocení'!$A$1:$B$20,2,FALSE))</f>
        <v>9</v>
      </c>
      <c r="R10" s="12"/>
      <c r="S10" s="12"/>
    </row>
    <row r="11" spans="1:19" s="155" customFormat="1" ht="15.75">
      <c r="A11" s="303" t="s">
        <v>7</v>
      </c>
      <c r="B11" s="52" t="s">
        <v>20</v>
      </c>
      <c r="C11" s="385">
        <v>34.573</v>
      </c>
      <c r="D11" s="71">
        <v>31.392</v>
      </c>
      <c r="E11" s="80">
        <f t="shared" si="0"/>
        <v>34.573</v>
      </c>
      <c r="F11" s="36">
        <f t="shared" si="1"/>
        <v>3</v>
      </c>
      <c r="G11" s="167">
        <v>0.0009168981481481481</v>
      </c>
      <c r="H11" s="46">
        <v>0.0009148148148148148</v>
      </c>
      <c r="I11" s="84">
        <f>IF(G11="","",MAX(G11,H11))</f>
        <v>0.0009168981481481481</v>
      </c>
      <c r="J11" s="46"/>
      <c r="K11" s="47"/>
      <c r="L11" s="84">
        <f t="shared" si="5"/>
      </c>
      <c r="M11" s="102">
        <f t="shared" si="2"/>
        <v>0.0009168981481481481</v>
      </c>
      <c r="N11" s="103">
        <f t="shared" si="3"/>
        <v>5</v>
      </c>
      <c r="O11" s="48">
        <f t="shared" si="4"/>
        <v>8</v>
      </c>
      <c r="P11" s="133">
        <f t="shared" si="6"/>
        <v>4</v>
      </c>
      <c r="Q11" s="262">
        <f>IF(P11="","",VLOOKUP(P11,'Bodové hodnocení'!$A$1:$B$20,2,FALSE))</f>
        <v>8</v>
      </c>
      <c r="R11" s="12"/>
      <c r="S11" s="12"/>
    </row>
    <row r="12" spans="1:19" s="155" customFormat="1" ht="16.5" thickBot="1">
      <c r="A12" s="342" t="s">
        <v>8</v>
      </c>
      <c r="B12" s="63" t="s">
        <v>22</v>
      </c>
      <c r="C12" s="386">
        <v>70.107</v>
      </c>
      <c r="D12" s="73">
        <v>83.826</v>
      </c>
      <c r="E12" s="81">
        <f t="shared" si="0"/>
        <v>83.826</v>
      </c>
      <c r="F12" s="44">
        <f t="shared" si="1"/>
        <v>7</v>
      </c>
      <c r="G12" s="408">
        <v>0.001150347222222222</v>
      </c>
      <c r="H12" s="366">
        <v>0.0011425925925925926</v>
      </c>
      <c r="I12" s="383" t="s">
        <v>79</v>
      </c>
      <c r="J12" s="366"/>
      <c r="K12" s="407"/>
      <c r="L12" s="383">
        <f t="shared" si="5"/>
      </c>
      <c r="M12" s="83" t="s">
        <v>79</v>
      </c>
      <c r="N12" s="355">
        <v>8</v>
      </c>
      <c r="O12" s="15">
        <f t="shared" si="4"/>
        <v>15</v>
      </c>
      <c r="P12" s="60">
        <f t="shared" si="6"/>
        <v>8</v>
      </c>
      <c r="Q12" s="261">
        <f>IF(P12="","",VLOOKUP(P12,'Bodové hodnocení'!$A$1:$B$20,2,FALSE))</f>
        <v>4</v>
      </c>
      <c r="R12" s="12"/>
      <c r="S12" s="12"/>
    </row>
    <row r="13" spans="1:19" s="155" customFormat="1" ht="16.5" thickBot="1">
      <c r="A13" s="257"/>
      <c r="B13" s="257"/>
      <c r="C13" s="258"/>
      <c r="D13" s="258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9"/>
      <c r="Q13" s="264"/>
      <c r="R13" s="12"/>
      <c r="S13" s="157"/>
    </row>
    <row r="14" spans="1:19" s="155" customFormat="1" ht="15.75">
      <c r="A14" s="427" t="s">
        <v>17</v>
      </c>
      <c r="B14" s="428"/>
      <c r="C14" s="427" t="s">
        <v>39</v>
      </c>
      <c r="D14" s="429"/>
      <c r="E14" s="429"/>
      <c r="F14" s="428"/>
      <c r="G14" s="427" t="s">
        <v>96</v>
      </c>
      <c r="H14" s="430"/>
      <c r="I14" s="430"/>
      <c r="J14" s="429"/>
      <c r="K14" s="431"/>
      <c r="L14" s="431"/>
      <c r="M14" s="429"/>
      <c r="N14" s="428"/>
      <c r="O14" s="433" t="s">
        <v>15</v>
      </c>
      <c r="P14" s="435" t="s">
        <v>9</v>
      </c>
      <c r="Q14" s="437" t="s">
        <v>36</v>
      </c>
      <c r="R14" s="12"/>
      <c r="S14" s="53">
        <f>IF(R14="","",VLOOKUP(R14,'Bodové hodnocení'!$A$1:$B$20,2,FALSE))</f>
      </c>
    </row>
    <row r="15" spans="1:19" s="155" customFormat="1" ht="16.5" thickBot="1">
      <c r="A15" s="55" t="s">
        <v>10</v>
      </c>
      <c r="B15" s="64" t="s">
        <v>0</v>
      </c>
      <c r="C15" s="16" t="s">
        <v>48</v>
      </c>
      <c r="D15" s="72" t="s">
        <v>49</v>
      </c>
      <c r="E15" s="161" t="s">
        <v>11</v>
      </c>
      <c r="F15" s="17" t="s">
        <v>12</v>
      </c>
      <c r="G15" s="18" t="s">
        <v>13</v>
      </c>
      <c r="H15" s="19" t="s">
        <v>14</v>
      </c>
      <c r="I15" s="18"/>
      <c r="J15" s="18" t="s">
        <v>13</v>
      </c>
      <c r="K15" s="19" t="s">
        <v>14</v>
      </c>
      <c r="L15" s="19"/>
      <c r="M15" s="77" t="s">
        <v>11</v>
      </c>
      <c r="N15" s="56" t="s">
        <v>12</v>
      </c>
      <c r="O15" s="434"/>
      <c r="P15" s="436"/>
      <c r="Q15" s="438"/>
      <c r="R15" s="12"/>
      <c r="S15" s="53">
        <f>IF(R15="","",VLOOKUP(R15,'Bodové hodnocení'!$A$1:$B$20,2,FALSE))</f>
      </c>
    </row>
    <row r="16" spans="1:19" s="155" customFormat="1" ht="15.75">
      <c r="A16" s="59" t="s">
        <v>1</v>
      </c>
      <c r="B16" s="65" t="s">
        <v>21</v>
      </c>
      <c r="C16" s="183">
        <v>24.696</v>
      </c>
      <c r="D16" s="387">
        <v>26.36</v>
      </c>
      <c r="E16" s="388">
        <f>IF(C16="","",MAX(C16,D16))</f>
        <v>26.36</v>
      </c>
      <c r="F16" s="27">
        <f aca="true" t="shared" si="7" ref="F16:F26">IF(C16="","",RANK(E16,$E$16:$E$26,1))</f>
        <v>2</v>
      </c>
      <c r="G16" s="168">
        <v>0.0008608796296296297</v>
      </c>
      <c r="H16" s="168">
        <v>0.0008819444444444444</v>
      </c>
      <c r="I16" s="82">
        <f>IF(G16="","",MAX(G16,H16))</f>
        <v>0.0008819444444444444</v>
      </c>
      <c r="J16" s="61">
        <v>0.0007579861111111111</v>
      </c>
      <c r="K16" s="168">
        <v>0.0007576388888888889</v>
      </c>
      <c r="L16" s="82">
        <f>IF(J16="","",MAX(J16,K16))</f>
        <v>0.0007579861111111111</v>
      </c>
      <c r="M16" s="78">
        <f>IF(I16="","",MIN(L16,I16))</f>
        <v>0.0007579861111111111</v>
      </c>
      <c r="N16" s="152">
        <f>IF(M16="","",RANK(M16,$M$16:$M$26,1))</f>
        <v>7</v>
      </c>
      <c r="O16" s="37">
        <f aca="true" t="shared" si="8" ref="O16:O26">IF(F16="","",SUM(N16,F16))</f>
        <v>9</v>
      </c>
      <c r="P16" s="191">
        <f aca="true" t="shared" si="9" ref="P16:P22">IF(O16="","",RANK(O16,$O$16:$O$26,1))</f>
        <v>4</v>
      </c>
      <c r="Q16" s="260">
        <f>IF(P16="","",VLOOKUP(P16,'Bodové hodnocení'!$A$1:$B$20,2,FALSE))</f>
        <v>8</v>
      </c>
      <c r="R16" s="12"/>
      <c r="S16" s="157"/>
    </row>
    <row r="17" spans="1:19" s="155" customFormat="1" ht="15.75">
      <c r="A17" s="342" t="s">
        <v>2</v>
      </c>
      <c r="B17" s="63" t="s">
        <v>24</v>
      </c>
      <c r="C17" s="75">
        <v>37.264</v>
      </c>
      <c r="D17" s="107">
        <v>39.508</v>
      </c>
      <c r="E17" s="108">
        <f>IF(C17="","",MAX(C17,D17))</f>
        <v>39.508</v>
      </c>
      <c r="F17" s="355">
        <f t="shared" si="7"/>
        <v>6</v>
      </c>
      <c r="G17" s="38">
        <v>0.0006791666666666666</v>
      </c>
      <c r="H17" s="347">
        <v>0.0006758101851851851</v>
      </c>
      <c r="I17" s="83">
        <f aca="true" t="shared" si="10" ref="I17:I26">IF(G17="","",MAX(G17,H17))</f>
        <v>0.0006791666666666666</v>
      </c>
      <c r="J17" s="347">
        <v>0.0008324074074074072</v>
      </c>
      <c r="K17" s="347">
        <v>0.0008325231481481482</v>
      </c>
      <c r="L17" s="83">
        <f>IF(J17="","",MAX(J17,K17))</f>
        <v>0.0008325231481481482</v>
      </c>
      <c r="M17" s="83">
        <f>IF(I17="","",MIN(L17,I17))</f>
        <v>0.0006791666666666666</v>
      </c>
      <c r="N17" s="355">
        <f>IF(M17="","",RANK(M17,$M$16:$M$26,1))</f>
        <v>4</v>
      </c>
      <c r="O17" s="15">
        <f t="shared" si="8"/>
        <v>10</v>
      </c>
      <c r="P17" s="60">
        <f t="shared" si="9"/>
        <v>5</v>
      </c>
      <c r="Q17" s="261">
        <f>IF(P17="","",VLOOKUP(P17,'Bodové hodnocení'!$A$1:$B$20,2,FALSE))</f>
        <v>7</v>
      </c>
      <c r="R17" s="12"/>
      <c r="S17" s="12"/>
    </row>
    <row r="18" spans="1:19" s="155" customFormat="1" ht="15.75">
      <c r="A18" s="49" t="s">
        <v>3</v>
      </c>
      <c r="B18" s="66" t="s">
        <v>23</v>
      </c>
      <c r="C18" s="109">
        <v>42.337</v>
      </c>
      <c r="D18" s="110">
        <v>36.506</v>
      </c>
      <c r="E18" s="111">
        <f aca="true" t="shared" si="11" ref="E18:E26">IF(C18="","",MAX(C18,D18))</f>
        <v>42.337</v>
      </c>
      <c r="F18" s="24">
        <f t="shared" si="7"/>
        <v>8</v>
      </c>
      <c r="G18" s="45">
        <v>0.000764236111111111</v>
      </c>
      <c r="H18" s="46">
        <v>0.0007650462962962962</v>
      </c>
      <c r="I18" s="84">
        <f t="shared" si="10"/>
        <v>0.0007650462962962962</v>
      </c>
      <c r="J18" s="46"/>
      <c r="K18" s="46"/>
      <c r="L18" s="84">
        <f aca="true" t="shared" si="12" ref="L18:L26">IF(J18="","",MAX(J18,K18))</f>
      </c>
      <c r="M18" s="102">
        <f>IF(I18="","",MIN(L18,I18))</f>
        <v>0.0007650462962962962</v>
      </c>
      <c r="N18" s="103">
        <f>IF(M18="","",RANK(M18,$M$16:$M$26,1))</f>
        <v>8</v>
      </c>
      <c r="O18" s="48">
        <f t="shared" si="8"/>
        <v>16</v>
      </c>
      <c r="P18" s="133">
        <f t="shared" si="9"/>
        <v>9</v>
      </c>
      <c r="Q18" s="262">
        <f>IF(P18="","",VLOOKUP(P18,'Bodové hodnocení'!$A$1:$B$20,2,FALSE))</f>
        <v>3</v>
      </c>
      <c r="R18" s="12"/>
      <c r="S18" s="12"/>
    </row>
    <row r="19" spans="1:19" s="155" customFormat="1" ht="15.75">
      <c r="A19" s="342" t="s">
        <v>4</v>
      </c>
      <c r="B19" s="63" t="s">
        <v>42</v>
      </c>
      <c r="C19" s="75">
        <v>27.781</v>
      </c>
      <c r="D19" s="107">
        <v>29.154</v>
      </c>
      <c r="E19" s="108">
        <f t="shared" si="11"/>
        <v>29.154</v>
      </c>
      <c r="F19" s="355">
        <f t="shared" si="7"/>
        <v>4</v>
      </c>
      <c r="G19" s="38">
        <v>0.0007932870370370369</v>
      </c>
      <c r="H19" s="347">
        <v>0.0007934027777777779</v>
      </c>
      <c r="I19" s="83">
        <f t="shared" si="10"/>
        <v>0.0007934027777777779</v>
      </c>
      <c r="J19" s="347"/>
      <c r="K19" s="347"/>
      <c r="L19" s="83">
        <f t="shared" si="12"/>
      </c>
      <c r="M19" s="83">
        <f>IF(I19="","",MIN(L19,I19))</f>
        <v>0.0007934027777777779</v>
      </c>
      <c r="N19" s="355">
        <f>IF(M19="","",RANK(M19,$M$16:$M$26,1))</f>
        <v>9</v>
      </c>
      <c r="O19" s="15">
        <f t="shared" si="8"/>
        <v>13</v>
      </c>
      <c r="P19" s="60">
        <f t="shared" si="9"/>
        <v>7</v>
      </c>
      <c r="Q19" s="261">
        <f>IF(P19="","",VLOOKUP(P19,'Bodové hodnocení'!$A$1:$B$20,2,FALSE))</f>
        <v>5</v>
      </c>
      <c r="R19" s="153"/>
      <c r="S19" s="153"/>
    </row>
    <row r="20" spans="1:20" s="153" customFormat="1" ht="15.75">
      <c r="A20" s="49" t="s">
        <v>5</v>
      </c>
      <c r="B20" s="66" t="s">
        <v>40</v>
      </c>
      <c r="C20" s="109">
        <v>21.485</v>
      </c>
      <c r="D20" s="110">
        <v>24.605</v>
      </c>
      <c r="E20" s="111">
        <f t="shared" si="11"/>
        <v>24.605</v>
      </c>
      <c r="F20" s="24">
        <f t="shared" si="7"/>
        <v>1</v>
      </c>
      <c r="G20" s="45">
        <v>0.0006217592592592593</v>
      </c>
      <c r="H20" s="46">
        <v>0.000620949074074074</v>
      </c>
      <c r="I20" s="84">
        <f t="shared" si="10"/>
        <v>0.0006217592592592593</v>
      </c>
      <c r="J20" s="46">
        <v>0.0007954861111111111</v>
      </c>
      <c r="K20" s="46">
        <v>0.0007952546296296297</v>
      </c>
      <c r="L20" s="84">
        <f t="shared" si="12"/>
        <v>0.0007954861111111111</v>
      </c>
      <c r="M20" s="102">
        <f>IF(I20="","",MIN(L20,I20))</f>
        <v>0.0006217592592592593</v>
      </c>
      <c r="N20" s="103">
        <f>IF(M20="","",RANK(M20,$M$16:$M$26,1))</f>
        <v>1</v>
      </c>
      <c r="O20" s="48">
        <f t="shared" si="8"/>
        <v>2</v>
      </c>
      <c r="P20" s="133">
        <f t="shared" si="9"/>
        <v>1</v>
      </c>
      <c r="Q20" s="262">
        <f>IF(P20="","",VLOOKUP(P20,'Bodové hodnocení'!$A$1:$B$20,2,FALSE))</f>
        <v>11</v>
      </c>
      <c r="T20" s="155"/>
    </row>
    <row r="21" spans="1:20" s="153" customFormat="1" ht="15.75">
      <c r="A21" s="342" t="s">
        <v>6</v>
      </c>
      <c r="B21" s="63" t="s">
        <v>57</v>
      </c>
      <c r="C21" s="75">
        <v>42.004</v>
      </c>
      <c r="D21" s="107">
        <v>47.183</v>
      </c>
      <c r="E21" s="108">
        <f t="shared" si="11"/>
        <v>47.183</v>
      </c>
      <c r="F21" s="355">
        <f t="shared" si="7"/>
        <v>11</v>
      </c>
      <c r="G21" s="38">
        <v>0.0006947916666666666</v>
      </c>
      <c r="H21" s="347">
        <v>0.0006950231481481481</v>
      </c>
      <c r="I21" s="83" t="s">
        <v>79</v>
      </c>
      <c r="J21" s="347"/>
      <c r="K21" s="347"/>
      <c r="L21" s="83">
        <f t="shared" si="12"/>
      </c>
      <c r="M21" s="83" t="s">
        <v>79</v>
      </c>
      <c r="N21" s="355">
        <v>11</v>
      </c>
      <c r="O21" s="15">
        <f t="shared" si="8"/>
        <v>22</v>
      </c>
      <c r="P21" s="60">
        <f t="shared" si="9"/>
        <v>11</v>
      </c>
      <c r="Q21" s="261">
        <f>IF(P21="","",VLOOKUP(P21,'Bodové hodnocení'!$A$1:$B$20,2,FALSE))</f>
        <v>1</v>
      </c>
      <c r="T21" s="155"/>
    </row>
    <row r="22" spans="1:20" s="153" customFormat="1" ht="15.75">
      <c r="A22" s="49" t="s">
        <v>7</v>
      </c>
      <c r="B22" s="66" t="s">
        <v>41</v>
      </c>
      <c r="C22" s="109">
        <v>32.181</v>
      </c>
      <c r="D22" s="110">
        <v>43.392</v>
      </c>
      <c r="E22" s="111">
        <f t="shared" si="11"/>
        <v>43.392</v>
      </c>
      <c r="F22" s="24">
        <f t="shared" si="7"/>
        <v>9</v>
      </c>
      <c r="G22" s="45">
        <v>0.0006695601851851853</v>
      </c>
      <c r="H22" s="46">
        <v>0.0006701388888888888</v>
      </c>
      <c r="I22" s="84">
        <f t="shared" si="10"/>
        <v>0.0006701388888888888</v>
      </c>
      <c r="J22" s="46"/>
      <c r="K22" s="46"/>
      <c r="L22" s="84">
        <f t="shared" si="12"/>
      </c>
      <c r="M22" s="102">
        <f>IF(I22="","",MIN(L22,I22))</f>
        <v>0.0006701388888888888</v>
      </c>
      <c r="N22" s="103">
        <f>IF(M22="","",RANK(M22,$M$16:$M$26,1))</f>
        <v>3</v>
      </c>
      <c r="O22" s="48">
        <f t="shared" si="8"/>
        <v>12</v>
      </c>
      <c r="P22" s="196">
        <f t="shared" si="9"/>
        <v>6</v>
      </c>
      <c r="Q22" s="262">
        <f>IF(P22="","",VLOOKUP(P22,'Bodové hodnocení'!$A$1:$B$20,2,FALSE))</f>
        <v>6</v>
      </c>
      <c r="T22" s="155"/>
    </row>
    <row r="23" spans="1:20" s="153" customFormat="1" ht="15.75">
      <c r="A23" s="342" t="s">
        <v>8</v>
      </c>
      <c r="B23" s="63" t="s">
        <v>76</v>
      </c>
      <c r="C23" s="75">
        <v>34.985</v>
      </c>
      <c r="D23" s="107">
        <v>41.296</v>
      </c>
      <c r="E23" s="108">
        <f t="shared" si="11"/>
        <v>41.296</v>
      </c>
      <c r="F23" s="355">
        <f t="shared" si="7"/>
        <v>7</v>
      </c>
      <c r="G23" s="38">
        <v>0.0007305555555555556</v>
      </c>
      <c r="H23" s="347">
        <v>0.0007313657407407407</v>
      </c>
      <c r="I23" s="83">
        <f t="shared" si="10"/>
        <v>0.0007313657407407407</v>
      </c>
      <c r="J23" s="347"/>
      <c r="K23" s="347"/>
      <c r="L23" s="83">
        <f t="shared" si="12"/>
      </c>
      <c r="M23" s="83">
        <f>IF(I23="","",MIN(L23,I23))</f>
        <v>0.0007313657407407407</v>
      </c>
      <c r="N23" s="355">
        <f>IF(M23="","",RANK(M23,$M$16:$M$26,1))</f>
        <v>6</v>
      </c>
      <c r="O23" s="15">
        <f t="shared" si="8"/>
        <v>13</v>
      </c>
      <c r="P23" s="60">
        <v>8</v>
      </c>
      <c r="Q23" s="261">
        <f>IF(P23="","",VLOOKUP(P23,'Bodové hodnocení'!$A$1:$B$20,2,FALSE))</f>
        <v>4</v>
      </c>
      <c r="T23" s="155"/>
    </row>
    <row r="24" spans="1:20" s="153" customFormat="1" ht="15.75">
      <c r="A24" s="49" t="s">
        <v>38</v>
      </c>
      <c r="B24" s="208" t="s">
        <v>52</v>
      </c>
      <c r="C24" s="109">
        <v>28.766</v>
      </c>
      <c r="D24" s="110">
        <v>27.854</v>
      </c>
      <c r="E24" s="111">
        <f t="shared" si="11"/>
        <v>28.766</v>
      </c>
      <c r="F24" s="24">
        <f t="shared" si="7"/>
        <v>3</v>
      </c>
      <c r="G24" s="45">
        <v>0.0007047453703703703</v>
      </c>
      <c r="H24" s="46">
        <v>0.0007054398148148149</v>
      </c>
      <c r="I24" s="84">
        <f t="shared" si="10"/>
        <v>0.0007054398148148149</v>
      </c>
      <c r="J24" s="46"/>
      <c r="K24" s="46"/>
      <c r="L24" s="84">
        <f t="shared" si="12"/>
      </c>
      <c r="M24" s="102">
        <f>IF(I24="","",MIN(L24,I24))</f>
        <v>0.0007054398148148149</v>
      </c>
      <c r="N24" s="103">
        <f>IF(M24="","",RANK(M24,$M$16:$M$26,1))</f>
        <v>5</v>
      </c>
      <c r="O24" s="48">
        <f t="shared" si="8"/>
        <v>8</v>
      </c>
      <c r="P24" s="196">
        <f>IF(O24="","",RANK(O24,$O$16:$O$26,1))</f>
        <v>3</v>
      </c>
      <c r="Q24" s="262">
        <f>IF(P24="","",VLOOKUP(P24,'Bodové hodnocení'!$A$1:$B$20,2,FALSE))</f>
        <v>9</v>
      </c>
      <c r="T24" s="155"/>
    </row>
    <row r="25" spans="1:20" s="153" customFormat="1" ht="15.75">
      <c r="A25" s="342" t="s">
        <v>47</v>
      </c>
      <c r="B25" s="130" t="s">
        <v>20</v>
      </c>
      <c r="C25" s="75">
        <v>32.763</v>
      </c>
      <c r="D25" s="107">
        <v>35.41</v>
      </c>
      <c r="E25" s="108">
        <f t="shared" si="11"/>
        <v>35.41</v>
      </c>
      <c r="F25" s="355">
        <f t="shared" si="7"/>
        <v>5</v>
      </c>
      <c r="G25" s="38">
        <v>0.0006560185185185185</v>
      </c>
      <c r="H25" s="347">
        <v>0.0006587962962962963</v>
      </c>
      <c r="I25" s="83">
        <f t="shared" si="10"/>
        <v>0.0006587962962962963</v>
      </c>
      <c r="J25" s="347"/>
      <c r="K25" s="347"/>
      <c r="L25" s="83">
        <f t="shared" si="12"/>
      </c>
      <c r="M25" s="83">
        <f>IF(I25="","",MIN(L25,I25))</f>
        <v>0.0006587962962962963</v>
      </c>
      <c r="N25" s="355">
        <f>IF(M25="","",RANK(M25,$M$16:$M$26,1))</f>
        <v>2</v>
      </c>
      <c r="O25" s="15">
        <f t="shared" si="8"/>
        <v>7</v>
      </c>
      <c r="P25" s="60">
        <f>IF(O25="","",RANK(O25,$O$16:$O$26,1))</f>
        <v>2</v>
      </c>
      <c r="Q25" s="261">
        <f>IF(P25="","",VLOOKUP(P25,'Bodové hodnocení'!$A$1:$B$20,2,FALSE))</f>
        <v>10</v>
      </c>
      <c r="T25" s="155"/>
    </row>
    <row r="26" spans="1:20" s="153" customFormat="1" ht="16.5" thickBot="1">
      <c r="A26" s="49" t="s">
        <v>51</v>
      </c>
      <c r="B26" s="208" t="s">
        <v>22</v>
      </c>
      <c r="C26" s="109">
        <v>46.888</v>
      </c>
      <c r="D26" s="110">
        <v>46.766</v>
      </c>
      <c r="E26" s="111">
        <f t="shared" si="11"/>
        <v>46.888</v>
      </c>
      <c r="F26" s="24">
        <f t="shared" si="7"/>
        <v>10</v>
      </c>
      <c r="G26" s="45">
        <v>0.0008571759259259258</v>
      </c>
      <c r="H26" s="46">
        <v>0.0008563657407407408</v>
      </c>
      <c r="I26" s="145">
        <f t="shared" si="10"/>
        <v>0.0008571759259259258</v>
      </c>
      <c r="J26" s="46"/>
      <c r="K26" s="46"/>
      <c r="L26" s="84">
        <f t="shared" si="12"/>
      </c>
      <c r="M26" s="102">
        <f>IF(I26="","",MIN(L26,I26))</f>
        <v>0.0008571759259259258</v>
      </c>
      <c r="N26" s="103">
        <f>IF(M26="","",RANK(M26,$M$16:$M$26,1))</f>
        <v>10</v>
      </c>
      <c r="O26" s="48">
        <f t="shared" si="8"/>
        <v>20</v>
      </c>
      <c r="P26" s="133">
        <f>IF(O26="","",RANK(O26,$O$16:$O$26,1))</f>
        <v>10</v>
      </c>
      <c r="Q26" s="262">
        <f>IF(P26="","",VLOOKUP(P26,'Bodové hodnocení'!$A$1:$B$20,2,FALSE))</f>
        <v>2</v>
      </c>
      <c r="T26" s="155"/>
    </row>
    <row r="27" spans="1:20" s="153" customFormat="1" ht="1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T27" s="155"/>
    </row>
  </sheetData>
  <sheetProtection/>
  <mergeCells count="13">
    <mergeCell ref="A1:Q1"/>
    <mergeCell ref="A3:B3"/>
    <mergeCell ref="C3:F3"/>
    <mergeCell ref="G3:N3"/>
    <mergeCell ref="O3:O4"/>
    <mergeCell ref="P3:P4"/>
    <mergeCell ref="Q3:Q4"/>
    <mergeCell ref="A14:B14"/>
    <mergeCell ref="C14:F14"/>
    <mergeCell ref="G14:N14"/>
    <mergeCell ref="O14:O15"/>
    <mergeCell ref="P14:P15"/>
    <mergeCell ref="Q14:Q15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96" zoomScaleNormal="96" zoomScaleSheetLayoutView="80" zoomScalePageLayoutView="0" workbookViewId="0" topLeftCell="A1">
      <selection activeCell="E8" sqref="E8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7" width="10.7109375" style="28" customWidth="1"/>
    <col min="8" max="8" width="10.421875" style="28" customWidth="1"/>
    <col min="9" max="9" width="3.421875" style="28" hidden="1" customWidth="1"/>
    <col min="10" max="11" width="10.7109375" style="28" customWidth="1"/>
    <col min="12" max="12" width="5.7109375" style="28" hidden="1" customWidth="1"/>
    <col min="13" max="13" width="13.7109375" style="28" customWidth="1"/>
    <col min="14" max="14" width="10.7109375" style="28" customWidth="1"/>
    <col min="15" max="15" width="17.140625" style="28" customWidth="1"/>
    <col min="16" max="17" width="10.7109375" style="28" customWidth="1"/>
    <col min="18" max="19" width="9.140625" style="153" customWidth="1"/>
    <col min="20" max="20" width="9.140625" style="155" customWidth="1"/>
    <col min="21" max="16384" width="9.140625" style="28" customWidth="1"/>
  </cols>
  <sheetData>
    <row r="1" spans="1:17" ht="23.25" thickBot="1">
      <c r="A1" s="439" t="s">
        <v>91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ht="16.5" thickBot="1">
      <c r="A2" s="35"/>
    </row>
    <row r="3" spans="1:17" ht="15.75">
      <c r="A3" s="427" t="s">
        <v>16</v>
      </c>
      <c r="B3" s="428"/>
      <c r="C3" s="427" t="s">
        <v>39</v>
      </c>
      <c r="D3" s="429"/>
      <c r="E3" s="429"/>
      <c r="F3" s="428"/>
      <c r="G3" s="430" t="s">
        <v>19</v>
      </c>
      <c r="H3" s="430"/>
      <c r="I3" s="430"/>
      <c r="J3" s="431"/>
      <c r="K3" s="431"/>
      <c r="L3" s="431"/>
      <c r="M3" s="431"/>
      <c r="N3" s="432"/>
      <c r="O3" s="433" t="s">
        <v>15</v>
      </c>
      <c r="P3" s="435" t="s">
        <v>9</v>
      </c>
      <c r="Q3" s="433" t="s">
        <v>36</v>
      </c>
    </row>
    <row r="4" spans="1:17" ht="16.5" thickBot="1">
      <c r="A4" s="16" t="s">
        <v>10</v>
      </c>
      <c r="B4" s="62" t="s">
        <v>0</v>
      </c>
      <c r="C4" s="16" t="s">
        <v>48</v>
      </c>
      <c r="D4" s="72" t="s">
        <v>49</v>
      </c>
      <c r="E4" s="79" t="s">
        <v>11</v>
      </c>
      <c r="F4" s="17" t="s">
        <v>12</v>
      </c>
      <c r="G4" s="18" t="s">
        <v>13</v>
      </c>
      <c r="H4" s="19" t="s">
        <v>35</v>
      </c>
      <c r="I4" s="18"/>
      <c r="J4" s="19" t="s">
        <v>14</v>
      </c>
      <c r="K4" s="19" t="s">
        <v>35</v>
      </c>
      <c r="L4" s="19"/>
      <c r="M4" s="76" t="s">
        <v>11</v>
      </c>
      <c r="N4" s="17" t="s">
        <v>12</v>
      </c>
      <c r="O4" s="434"/>
      <c r="P4" s="436"/>
      <c r="Q4" s="434"/>
    </row>
    <row r="5" spans="1:19" ht="15.75">
      <c r="A5" s="8" t="s">
        <v>1</v>
      </c>
      <c r="B5" s="65" t="s">
        <v>46</v>
      </c>
      <c r="C5" s="183">
        <v>30.287</v>
      </c>
      <c r="D5" s="71">
        <v>28.381</v>
      </c>
      <c r="E5" s="80">
        <f>IF(C5="","",MAX(C5,D5))</f>
        <v>30.287</v>
      </c>
      <c r="F5" s="36">
        <f>IF(C5="","",RANK(E5,$E$5:$E$11,1))</f>
        <v>3</v>
      </c>
      <c r="G5" s="168">
        <v>0.0009089120370370371</v>
      </c>
      <c r="H5" s="47">
        <v>0.00023148148148148146</v>
      </c>
      <c r="I5" s="82">
        <f>IF(G5="","",G5+H5)</f>
        <v>0.0011403935185185184</v>
      </c>
      <c r="J5" s="61">
        <v>0.0009921296296296295</v>
      </c>
      <c r="K5" s="156">
        <v>0.00011574074074074073</v>
      </c>
      <c r="L5" s="82">
        <f aca="true" t="shared" si="0" ref="L5:L11">IF(J5="","",J5+K5)</f>
        <v>0.0011078703703703702</v>
      </c>
      <c r="M5" s="101">
        <f aca="true" t="shared" si="1" ref="M5:M11">IF(I5="","",MIN(L5,I5))</f>
        <v>0.0011078703703703702</v>
      </c>
      <c r="N5" s="152">
        <f aca="true" t="shared" si="2" ref="N5:N11">IF(M5="","",RANK(M5,$M$5:$M$11,1))</f>
        <v>3</v>
      </c>
      <c r="O5" s="37">
        <f aca="true" t="shared" si="3" ref="O5:O11">IF(F5="","",SUM(N5,F5))</f>
        <v>6</v>
      </c>
      <c r="P5" s="132">
        <f aca="true" t="shared" si="4" ref="P5:P11">IF(O5="","",RANK(O5,$O$5:$O$11,1))</f>
        <v>2</v>
      </c>
      <c r="Q5" s="260">
        <f>IF(P5="","",VLOOKUP(P5,'Bodové hodnocení'!$A$1:$B$20,2,FALSE))</f>
        <v>10</v>
      </c>
      <c r="R5" s="12"/>
      <c r="S5" s="12"/>
    </row>
    <row r="6" spans="1:19" ht="15.75">
      <c r="A6" s="342" t="s">
        <v>2</v>
      </c>
      <c r="B6" s="63" t="s">
        <v>21</v>
      </c>
      <c r="C6" s="73">
        <v>31.559</v>
      </c>
      <c r="D6" s="73">
        <v>30.343</v>
      </c>
      <c r="E6" s="81">
        <f>IF(C6="","",MAX(C6,D6))</f>
        <v>31.559</v>
      </c>
      <c r="F6" s="44">
        <f>IF(C6="","",RANK(E6,$E$5:$E$11,1))</f>
        <v>5</v>
      </c>
      <c r="G6" s="38">
        <v>0.0013776620370370368</v>
      </c>
      <c r="H6" s="41"/>
      <c r="I6" s="84">
        <f aca="true" t="shared" si="5" ref="I6:I11">IF(G6="","",G6+H6)</f>
        <v>0.0013776620370370368</v>
      </c>
      <c r="J6" s="347">
        <v>0.0014605324074074076</v>
      </c>
      <c r="K6" s="41">
        <v>0.00034722222222222224</v>
      </c>
      <c r="L6" s="83">
        <f t="shared" si="0"/>
        <v>0.0018077546296296299</v>
      </c>
      <c r="M6" s="83">
        <f t="shared" si="1"/>
        <v>0.0013776620370370368</v>
      </c>
      <c r="N6" s="355">
        <f t="shared" si="2"/>
        <v>7</v>
      </c>
      <c r="O6" s="15">
        <f t="shared" si="3"/>
        <v>12</v>
      </c>
      <c r="P6" s="60">
        <f t="shared" si="4"/>
        <v>7</v>
      </c>
      <c r="Q6" s="261">
        <f>IF(P6="","",VLOOKUP(P6,'Bodové hodnocení'!$A$1:$B$20,2,FALSE))</f>
        <v>5</v>
      </c>
      <c r="R6" s="12"/>
      <c r="S6" s="12"/>
    </row>
    <row r="7" spans="1:19" ht="15.75">
      <c r="A7" s="303" t="s">
        <v>3</v>
      </c>
      <c r="B7" s="66" t="s">
        <v>42</v>
      </c>
      <c r="C7" s="71">
        <v>36.948</v>
      </c>
      <c r="D7" s="71">
        <v>36.346</v>
      </c>
      <c r="E7" s="80" t="s">
        <v>79</v>
      </c>
      <c r="F7" s="36">
        <v>6</v>
      </c>
      <c r="G7" s="43">
        <v>0.001042361111111111</v>
      </c>
      <c r="H7" s="47">
        <v>0.00011574074074074073</v>
      </c>
      <c r="I7" s="84">
        <f t="shared" si="5"/>
        <v>0.0011581018518518518</v>
      </c>
      <c r="J7" s="46"/>
      <c r="K7" s="47"/>
      <c r="L7" s="84">
        <f t="shared" si="0"/>
      </c>
      <c r="M7" s="102">
        <f t="shared" si="1"/>
        <v>0.0011581018518518518</v>
      </c>
      <c r="N7" s="103">
        <f t="shared" si="2"/>
        <v>4</v>
      </c>
      <c r="O7" s="48">
        <f t="shared" si="3"/>
        <v>10</v>
      </c>
      <c r="P7" s="133">
        <f t="shared" si="4"/>
        <v>6</v>
      </c>
      <c r="Q7" s="262">
        <f>IF(P7="","",VLOOKUP(P7,'Bodové hodnocení'!$A$1:$B$20,2,FALSE))</f>
        <v>6</v>
      </c>
      <c r="R7" s="12"/>
      <c r="S7" s="12"/>
    </row>
    <row r="8" spans="1:19" s="155" customFormat="1" ht="15.75">
      <c r="A8" s="342" t="s">
        <v>4</v>
      </c>
      <c r="B8" s="63" t="s">
        <v>23</v>
      </c>
      <c r="C8" s="73">
        <v>24.532</v>
      </c>
      <c r="D8" s="73">
        <v>24.381</v>
      </c>
      <c r="E8" s="81">
        <f>IF(C8="","",MAX(C8,D8))</f>
        <v>24.532</v>
      </c>
      <c r="F8" s="44">
        <f>IF(C8="","",RANK(E8,$E$5:$E$11,1))</f>
        <v>1</v>
      </c>
      <c r="G8" s="38">
        <v>0.0008636574074074075</v>
      </c>
      <c r="H8" s="41">
        <v>0.00011574074074074073</v>
      </c>
      <c r="I8" s="84">
        <f t="shared" si="5"/>
        <v>0.0009793981481481483</v>
      </c>
      <c r="J8" s="347"/>
      <c r="K8" s="41"/>
      <c r="L8" s="83">
        <f t="shared" si="0"/>
      </c>
      <c r="M8" s="83">
        <f t="shared" si="1"/>
        <v>0.0009793981481481483</v>
      </c>
      <c r="N8" s="355">
        <f t="shared" si="2"/>
        <v>2</v>
      </c>
      <c r="O8" s="15">
        <f t="shared" si="3"/>
        <v>3</v>
      </c>
      <c r="P8" s="60">
        <f t="shared" si="4"/>
        <v>1</v>
      </c>
      <c r="Q8" s="261">
        <f>IF(P8="","",VLOOKUP(P8,'Bodové hodnocení'!$A$1:$B$20,2,FALSE))</f>
        <v>11</v>
      </c>
      <c r="R8" s="12"/>
      <c r="S8" s="12"/>
    </row>
    <row r="9" spans="1:19" s="155" customFormat="1" ht="15.75">
      <c r="A9" s="303" t="s">
        <v>5</v>
      </c>
      <c r="B9" s="66" t="s">
        <v>77</v>
      </c>
      <c r="C9" s="378">
        <v>29.232</v>
      </c>
      <c r="D9" s="378">
        <v>31.513</v>
      </c>
      <c r="E9" s="80" t="s">
        <v>79</v>
      </c>
      <c r="F9" s="36">
        <v>6</v>
      </c>
      <c r="G9" s="43">
        <v>0.0009483796296296297</v>
      </c>
      <c r="H9" s="47"/>
      <c r="I9" s="84">
        <f t="shared" si="5"/>
        <v>0.0009483796296296297</v>
      </c>
      <c r="J9" s="46"/>
      <c r="K9" s="47"/>
      <c r="L9" s="84">
        <f t="shared" si="0"/>
      </c>
      <c r="M9" s="102">
        <f t="shared" si="1"/>
        <v>0.0009483796296296297</v>
      </c>
      <c r="N9" s="103">
        <f t="shared" si="2"/>
        <v>1</v>
      </c>
      <c r="O9" s="48">
        <f t="shared" si="3"/>
        <v>7</v>
      </c>
      <c r="P9" s="133">
        <f t="shared" si="4"/>
        <v>3</v>
      </c>
      <c r="Q9" s="262">
        <f>IF(P9="","",VLOOKUP(P9,'Bodové hodnocení'!$A$1:$B$20,2,FALSE))</f>
        <v>9</v>
      </c>
      <c r="R9" s="12"/>
      <c r="S9" s="12"/>
    </row>
    <row r="10" spans="1:19" s="155" customFormat="1" ht="15.75">
      <c r="A10" s="342" t="s">
        <v>6</v>
      </c>
      <c r="B10" s="197" t="s">
        <v>22</v>
      </c>
      <c r="C10" s="75">
        <v>30.824</v>
      </c>
      <c r="D10" s="107">
        <v>25.651</v>
      </c>
      <c r="E10" s="81">
        <f>IF(C10="","",MAX(C10,D10))</f>
        <v>30.824</v>
      </c>
      <c r="F10" s="44">
        <f>IF(C10="","",RANK(E10,$E$5:$E$11,1))</f>
        <v>4</v>
      </c>
      <c r="G10" s="38">
        <v>0.0012204861111111112</v>
      </c>
      <c r="H10" s="41"/>
      <c r="I10" s="84">
        <f t="shared" si="5"/>
        <v>0.0012204861111111112</v>
      </c>
      <c r="J10" s="347">
        <v>0.0016879629629629632</v>
      </c>
      <c r="K10" s="41">
        <v>0.00034722222222222224</v>
      </c>
      <c r="L10" s="83">
        <f t="shared" si="0"/>
        <v>0.0020351851851851854</v>
      </c>
      <c r="M10" s="83">
        <f t="shared" si="1"/>
        <v>0.0012204861111111112</v>
      </c>
      <c r="N10" s="355">
        <f t="shared" si="2"/>
        <v>5</v>
      </c>
      <c r="O10" s="15">
        <f t="shared" si="3"/>
        <v>9</v>
      </c>
      <c r="P10" s="60">
        <f t="shared" si="4"/>
        <v>5</v>
      </c>
      <c r="Q10" s="261">
        <f>IF(P10="","",VLOOKUP(P10,'Bodové hodnocení'!$A$1:$B$20,2,FALSE))</f>
        <v>7</v>
      </c>
      <c r="R10" s="12"/>
      <c r="S10" s="12"/>
    </row>
    <row r="11" spans="1:19" s="155" customFormat="1" ht="16.5" thickBot="1">
      <c r="A11" s="303" t="s">
        <v>7</v>
      </c>
      <c r="B11" s="208" t="s">
        <v>80</v>
      </c>
      <c r="C11" s="378">
        <v>25.834</v>
      </c>
      <c r="D11" s="378">
        <v>26.144</v>
      </c>
      <c r="E11" s="80">
        <f>IF(C11="","",MAX(C11,D11))</f>
        <v>26.144</v>
      </c>
      <c r="F11" s="36">
        <f>IF(C11="","",RANK(E11,$E$5:$E$11,1))</f>
        <v>2</v>
      </c>
      <c r="G11" s="43">
        <v>0.000944212962962963</v>
      </c>
      <c r="H11" s="47">
        <v>0.00034722222222222224</v>
      </c>
      <c r="I11" s="84">
        <f t="shared" si="5"/>
        <v>0.0012914351851851852</v>
      </c>
      <c r="J11" s="46"/>
      <c r="K11" s="47"/>
      <c r="L11" s="84">
        <f t="shared" si="0"/>
      </c>
      <c r="M11" s="102">
        <f t="shared" si="1"/>
        <v>0.0012914351851851852</v>
      </c>
      <c r="N11" s="103">
        <f t="shared" si="2"/>
        <v>6</v>
      </c>
      <c r="O11" s="48">
        <f t="shared" si="3"/>
        <v>8</v>
      </c>
      <c r="P11" s="133">
        <f t="shared" si="4"/>
        <v>4</v>
      </c>
      <c r="Q11" s="262">
        <f>IF(P11="","",VLOOKUP(P11,'Bodové hodnocení'!$A$1:$B$20,2,FALSE))</f>
        <v>8</v>
      </c>
      <c r="R11" s="12"/>
      <c r="S11" s="12"/>
    </row>
    <row r="12" spans="1:19" s="155" customFormat="1" ht="16.5" thickBot="1">
      <c r="A12" s="257"/>
      <c r="B12" s="257"/>
      <c r="C12" s="258"/>
      <c r="D12" s="258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9"/>
      <c r="Q12" s="264"/>
      <c r="R12" s="12"/>
      <c r="S12" s="157"/>
    </row>
    <row r="13" spans="1:19" s="155" customFormat="1" ht="15.75">
      <c r="A13" s="427" t="s">
        <v>17</v>
      </c>
      <c r="B13" s="428"/>
      <c r="C13" s="427" t="s">
        <v>39</v>
      </c>
      <c r="D13" s="429"/>
      <c r="E13" s="429"/>
      <c r="F13" s="428"/>
      <c r="G13" s="430" t="s">
        <v>19</v>
      </c>
      <c r="H13" s="430"/>
      <c r="I13" s="430"/>
      <c r="J13" s="431"/>
      <c r="K13" s="431"/>
      <c r="L13" s="431"/>
      <c r="M13" s="431"/>
      <c r="N13" s="432"/>
      <c r="O13" s="433" t="s">
        <v>15</v>
      </c>
      <c r="P13" s="435" t="s">
        <v>9</v>
      </c>
      <c r="Q13" s="437" t="s">
        <v>36</v>
      </c>
      <c r="R13" s="12"/>
      <c r="S13" s="53">
        <f>IF(R13="","",VLOOKUP(R13,'Bodové hodnocení'!$A$1:$B$20,2,FALSE))</f>
      </c>
    </row>
    <row r="14" spans="1:19" s="155" customFormat="1" ht="16.5" thickBot="1">
      <c r="A14" s="55" t="s">
        <v>10</v>
      </c>
      <c r="B14" s="64" t="s">
        <v>0</v>
      </c>
      <c r="C14" s="16" t="s">
        <v>48</v>
      </c>
      <c r="D14" s="72" t="s">
        <v>49</v>
      </c>
      <c r="E14" s="161" t="s">
        <v>11</v>
      </c>
      <c r="F14" s="17" t="s">
        <v>12</v>
      </c>
      <c r="G14" s="57" t="s">
        <v>13</v>
      </c>
      <c r="H14" s="58" t="s">
        <v>35</v>
      </c>
      <c r="I14" s="57"/>
      <c r="J14" s="54" t="s">
        <v>14</v>
      </c>
      <c r="K14" s="58" t="s">
        <v>35</v>
      </c>
      <c r="L14" s="58"/>
      <c r="M14" s="77" t="s">
        <v>11</v>
      </c>
      <c r="N14" s="56" t="s">
        <v>12</v>
      </c>
      <c r="O14" s="434"/>
      <c r="P14" s="436"/>
      <c r="Q14" s="438"/>
      <c r="R14" s="12"/>
      <c r="S14" s="53">
        <f>IF(R14="","",VLOOKUP(R14,'Bodové hodnocení'!$A$1:$B$20,2,FALSE))</f>
      </c>
    </row>
    <row r="15" spans="1:19" s="155" customFormat="1" ht="15.75">
      <c r="A15" s="59" t="s">
        <v>1</v>
      </c>
      <c r="B15" s="65" t="s">
        <v>20</v>
      </c>
      <c r="C15" s="105">
        <v>18.568</v>
      </c>
      <c r="D15" s="106">
        <v>18.561</v>
      </c>
      <c r="E15" s="80">
        <f>IF(C15="","",MAX(C15,D15))</f>
        <v>18.568</v>
      </c>
      <c r="F15" s="27">
        <f>IF(C15="","",RANK(E15,$E$15:$E$24,1))</f>
        <v>2</v>
      </c>
      <c r="G15" s="168">
        <v>0.0007671296296296297</v>
      </c>
      <c r="H15" s="156">
        <v>0.00023148148148148146</v>
      </c>
      <c r="I15" s="82">
        <f aca="true" t="shared" si="6" ref="I15:I24">IF(G15="","",G15+H15)</f>
        <v>0.0009986111111111111</v>
      </c>
      <c r="J15" s="61"/>
      <c r="K15" s="156"/>
      <c r="L15" s="82">
        <f aca="true" t="shared" si="7" ref="L15:L24">IF(J15="","",J15+K15)</f>
      </c>
      <c r="M15" s="78">
        <f aca="true" t="shared" si="8" ref="M15:M24">IF(I15="","",MIN(L15,I15))</f>
        <v>0.0009986111111111111</v>
      </c>
      <c r="N15" s="152">
        <f aca="true" t="shared" si="9" ref="N15:N24">IF(M15="","",RANK(M15,$M$15:$M$24,1))</f>
        <v>9</v>
      </c>
      <c r="O15" s="37">
        <f aca="true" t="shared" si="10" ref="O15:O24">IF(F15="","",SUM(N15,F15))</f>
        <v>11</v>
      </c>
      <c r="P15" s="132">
        <f>IF(O15="","",RANK(O15,$O$15:$O$24,1))</f>
        <v>5</v>
      </c>
      <c r="Q15" s="260">
        <f>IF(P15="","",VLOOKUP(P15,'Bodové hodnocení'!$A$1:$B$20,2,FALSE))</f>
        <v>7</v>
      </c>
      <c r="R15" s="12"/>
      <c r="S15" s="157"/>
    </row>
    <row r="16" spans="1:19" s="155" customFormat="1" ht="15.75">
      <c r="A16" s="342" t="s">
        <v>2</v>
      </c>
      <c r="B16" s="63" t="s">
        <v>40</v>
      </c>
      <c r="C16" s="75">
        <v>17.575</v>
      </c>
      <c r="D16" s="107">
        <v>18.17</v>
      </c>
      <c r="E16" s="81">
        <f>IF(C16="","",MAX(C16,D16))</f>
        <v>18.17</v>
      </c>
      <c r="F16" s="355">
        <f>IF(C16="","",RANK(E16,$E$15:$E$24,1))</f>
        <v>1</v>
      </c>
      <c r="G16" s="38">
        <v>0.0007038194444444445</v>
      </c>
      <c r="H16" s="41"/>
      <c r="I16" s="83">
        <f t="shared" si="6"/>
        <v>0.0007038194444444445</v>
      </c>
      <c r="J16" s="347">
        <v>0.0008745370370370371</v>
      </c>
      <c r="K16" s="41"/>
      <c r="L16" s="83">
        <f t="shared" si="7"/>
        <v>0.0008745370370370371</v>
      </c>
      <c r="M16" s="83">
        <f t="shared" si="8"/>
        <v>0.0007038194444444445</v>
      </c>
      <c r="N16" s="355">
        <f t="shared" si="9"/>
        <v>1</v>
      </c>
      <c r="O16" s="15">
        <f t="shared" si="10"/>
        <v>2</v>
      </c>
      <c r="P16" s="60">
        <f>IF(O16="","",RANK(O16,$O$15:$O$24,1))</f>
        <v>1</v>
      </c>
      <c r="Q16" s="261">
        <f>IF(P16="","",VLOOKUP(P16,'Bodové hodnocení'!$A$1:$B$20,2,FALSE))</f>
        <v>11</v>
      </c>
      <c r="R16" s="12"/>
      <c r="S16" s="12"/>
    </row>
    <row r="17" spans="1:19" s="155" customFormat="1" ht="15.75">
      <c r="A17" s="49" t="s">
        <v>3</v>
      </c>
      <c r="B17" s="66" t="s">
        <v>21</v>
      </c>
      <c r="C17" s="109"/>
      <c r="D17" s="110"/>
      <c r="E17" s="80" t="s">
        <v>79</v>
      </c>
      <c r="F17" s="24">
        <v>10</v>
      </c>
      <c r="G17" s="45">
        <v>0.0011092592592592593</v>
      </c>
      <c r="H17" s="47"/>
      <c r="I17" s="84">
        <f t="shared" si="6"/>
        <v>0.0011092592592592593</v>
      </c>
      <c r="J17" s="46">
        <v>0.0007081018518518518</v>
      </c>
      <c r="K17" s="47">
        <v>0.00011574074074074073</v>
      </c>
      <c r="L17" s="84">
        <f t="shared" si="7"/>
        <v>0.0008238425925925925</v>
      </c>
      <c r="M17" s="102">
        <f t="shared" si="8"/>
        <v>0.0008238425925925925</v>
      </c>
      <c r="N17" s="103">
        <f t="shared" si="9"/>
        <v>6</v>
      </c>
      <c r="O17" s="48">
        <f t="shared" si="10"/>
        <v>16</v>
      </c>
      <c r="P17" s="133">
        <f>IF(O17="","",RANK(O17,$O$15:$O$24,1))</f>
        <v>9</v>
      </c>
      <c r="Q17" s="262">
        <f>IF(P17="","",VLOOKUP(P17,'Bodové hodnocení'!$A$1:$B$20,2,FALSE))</f>
        <v>3</v>
      </c>
      <c r="R17" s="12"/>
      <c r="S17" s="12"/>
    </row>
    <row r="18" spans="1:19" s="155" customFormat="1" ht="15.75">
      <c r="A18" s="342" t="s">
        <v>4</v>
      </c>
      <c r="B18" s="63" t="s">
        <v>57</v>
      </c>
      <c r="C18" s="75">
        <v>21.3</v>
      </c>
      <c r="D18" s="107">
        <v>19.866</v>
      </c>
      <c r="E18" s="81">
        <f aca="true" t="shared" si="11" ref="E18:E24">IF(C18="","",MAX(C18,D18))</f>
        <v>21.3</v>
      </c>
      <c r="F18" s="355">
        <f aca="true" t="shared" si="12" ref="F18:F24">IF(C18="","",RANK(E18,$E$15:$E$24,1))</f>
        <v>3</v>
      </c>
      <c r="G18" s="38">
        <v>0.0007143518518518519</v>
      </c>
      <c r="H18" s="41"/>
      <c r="I18" s="83">
        <f t="shared" si="6"/>
        <v>0.0007143518518518519</v>
      </c>
      <c r="J18" s="347"/>
      <c r="K18" s="41"/>
      <c r="L18" s="83">
        <f t="shared" si="7"/>
      </c>
      <c r="M18" s="83">
        <f t="shared" si="8"/>
        <v>0.0007143518518518519</v>
      </c>
      <c r="N18" s="355">
        <f t="shared" si="9"/>
        <v>2</v>
      </c>
      <c r="O18" s="15">
        <f t="shared" si="10"/>
        <v>5</v>
      </c>
      <c r="P18" s="60">
        <f>IF(O18="","",RANK(O18,$O$15:$O$24,1))</f>
        <v>2</v>
      </c>
      <c r="Q18" s="261">
        <f>IF(P18="","",VLOOKUP(P18,'Bodové hodnocení'!$A$1:$B$20,2,FALSE))</f>
        <v>10</v>
      </c>
      <c r="R18" s="153"/>
      <c r="S18" s="153"/>
    </row>
    <row r="19" spans="1:20" s="153" customFormat="1" ht="15.75">
      <c r="A19" s="49" t="s">
        <v>5</v>
      </c>
      <c r="B19" s="66" t="s">
        <v>24</v>
      </c>
      <c r="C19" s="109">
        <v>46.665</v>
      </c>
      <c r="D19" s="110">
        <v>24.403</v>
      </c>
      <c r="E19" s="80">
        <f t="shared" si="11"/>
        <v>46.665</v>
      </c>
      <c r="F19" s="24">
        <f t="shared" si="12"/>
        <v>8</v>
      </c>
      <c r="G19" s="45">
        <v>0.0007027777777777778</v>
      </c>
      <c r="H19" s="47">
        <v>0.00011574074074074073</v>
      </c>
      <c r="I19" s="84">
        <f t="shared" si="6"/>
        <v>0.0008185185185185184</v>
      </c>
      <c r="J19" s="46"/>
      <c r="K19" s="47"/>
      <c r="L19" s="84">
        <f t="shared" si="7"/>
      </c>
      <c r="M19" s="102">
        <f t="shared" si="8"/>
        <v>0.0008185185185185184</v>
      </c>
      <c r="N19" s="103">
        <f t="shared" si="9"/>
        <v>5</v>
      </c>
      <c r="O19" s="48">
        <f t="shared" si="10"/>
        <v>13</v>
      </c>
      <c r="P19" s="133">
        <v>7</v>
      </c>
      <c r="Q19" s="262">
        <f>IF(P19="","",VLOOKUP(P19,'Bodové hodnocení'!$A$1:$B$20,2,FALSE))</f>
        <v>5</v>
      </c>
      <c r="T19" s="155"/>
    </row>
    <row r="20" spans="1:20" s="153" customFormat="1" ht="15.75">
      <c r="A20" s="342" t="s">
        <v>6</v>
      </c>
      <c r="B20" s="63" t="s">
        <v>37</v>
      </c>
      <c r="C20" s="75">
        <v>22.576</v>
      </c>
      <c r="D20" s="107">
        <v>21.828</v>
      </c>
      <c r="E20" s="81">
        <f t="shared" si="11"/>
        <v>22.576</v>
      </c>
      <c r="F20" s="355">
        <f t="shared" si="12"/>
        <v>4</v>
      </c>
      <c r="G20" s="38">
        <v>0.0007552083333333333</v>
      </c>
      <c r="H20" s="41"/>
      <c r="I20" s="83">
        <f t="shared" si="6"/>
        <v>0.0007552083333333333</v>
      </c>
      <c r="J20" s="347"/>
      <c r="K20" s="41"/>
      <c r="L20" s="83">
        <f t="shared" si="7"/>
      </c>
      <c r="M20" s="83">
        <f t="shared" si="8"/>
        <v>0.0007552083333333333</v>
      </c>
      <c r="N20" s="355">
        <f t="shared" si="9"/>
        <v>3</v>
      </c>
      <c r="O20" s="15">
        <f t="shared" si="10"/>
        <v>7</v>
      </c>
      <c r="P20" s="60">
        <f>IF(O20="","",RANK(O20,$O$15:$O$24,1))</f>
        <v>3</v>
      </c>
      <c r="Q20" s="261">
        <f>IF(P20="","",VLOOKUP(P20,'Bodové hodnocení'!$A$1:$B$20,2,FALSE))</f>
        <v>9</v>
      </c>
      <c r="T20" s="155"/>
    </row>
    <row r="21" spans="1:20" s="153" customFormat="1" ht="15.75">
      <c r="A21" s="49" t="s">
        <v>7</v>
      </c>
      <c r="B21" s="66" t="s">
        <v>42</v>
      </c>
      <c r="C21" s="109">
        <v>36.97</v>
      </c>
      <c r="D21" s="110">
        <v>35.9</v>
      </c>
      <c r="E21" s="80">
        <f t="shared" si="11"/>
        <v>36.97</v>
      </c>
      <c r="F21" s="24">
        <f t="shared" si="12"/>
        <v>7</v>
      </c>
      <c r="G21" s="45">
        <v>0.0008710648148148149</v>
      </c>
      <c r="H21" s="47"/>
      <c r="I21" s="84">
        <f t="shared" si="6"/>
        <v>0.0008710648148148149</v>
      </c>
      <c r="J21" s="46"/>
      <c r="K21" s="47"/>
      <c r="L21" s="84">
        <f t="shared" si="7"/>
      </c>
      <c r="M21" s="102">
        <f t="shared" si="8"/>
        <v>0.0008710648148148149</v>
      </c>
      <c r="N21" s="103">
        <f t="shared" si="9"/>
        <v>7</v>
      </c>
      <c r="O21" s="48">
        <f t="shared" si="10"/>
        <v>14</v>
      </c>
      <c r="P21" s="133">
        <f>IF(O21="","",RANK(O21,$O$15:$O$24,1))</f>
        <v>8</v>
      </c>
      <c r="Q21" s="262">
        <f>IF(P21="","",VLOOKUP(P21,'Bodové hodnocení'!$A$1:$B$20,2,FALSE))</f>
        <v>4</v>
      </c>
      <c r="T21" s="155"/>
    </row>
    <row r="22" spans="1:20" s="153" customFormat="1" ht="15.75">
      <c r="A22" s="342" t="s">
        <v>8</v>
      </c>
      <c r="B22" s="63" t="s">
        <v>76</v>
      </c>
      <c r="C22" s="75">
        <v>25.765</v>
      </c>
      <c r="D22" s="107">
        <v>27.806</v>
      </c>
      <c r="E22" s="81">
        <f t="shared" si="11"/>
        <v>27.806</v>
      </c>
      <c r="F22" s="355">
        <f t="shared" si="12"/>
        <v>6</v>
      </c>
      <c r="G22" s="38">
        <v>0.0007656249999999999</v>
      </c>
      <c r="H22" s="41"/>
      <c r="I22" s="83">
        <f t="shared" si="6"/>
        <v>0.0007656249999999999</v>
      </c>
      <c r="J22" s="347"/>
      <c r="K22" s="41"/>
      <c r="L22" s="83">
        <f t="shared" si="7"/>
      </c>
      <c r="M22" s="83">
        <f t="shared" si="8"/>
        <v>0.0007656249999999999</v>
      </c>
      <c r="N22" s="355">
        <f t="shared" si="9"/>
        <v>4</v>
      </c>
      <c r="O22" s="15">
        <f t="shared" si="10"/>
        <v>10</v>
      </c>
      <c r="P22" s="60">
        <f>IF(O22="","",RANK(O22,$O$15:$O$24,1))</f>
        <v>4</v>
      </c>
      <c r="Q22" s="261">
        <f>IF(P22="","",VLOOKUP(P22,'Bodové hodnocení'!$A$1:$B$20,2,FALSE))</f>
        <v>8</v>
      </c>
      <c r="T22" s="155"/>
    </row>
    <row r="23" spans="1:20" s="153" customFormat="1" ht="15.75">
      <c r="A23" s="49" t="s">
        <v>38</v>
      </c>
      <c r="B23" s="208" t="s">
        <v>41</v>
      </c>
      <c r="C23" s="109">
        <v>25.384</v>
      </c>
      <c r="D23" s="110">
        <v>26.392</v>
      </c>
      <c r="E23" s="80">
        <f t="shared" si="11"/>
        <v>26.392</v>
      </c>
      <c r="F23" s="24">
        <f t="shared" si="12"/>
        <v>5</v>
      </c>
      <c r="G23" s="45">
        <v>0.0008958333333333334</v>
      </c>
      <c r="H23" s="47"/>
      <c r="I23" s="84">
        <f t="shared" si="6"/>
        <v>0.0008958333333333334</v>
      </c>
      <c r="J23" s="46"/>
      <c r="K23" s="47"/>
      <c r="L23" s="84">
        <f t="shared" si="7"/>
      </c>
      <c r="M23" s="102">
        <f t="shared" si="8"/>
        <v>0.0008958333333333334</v>
      </c>
      <c r="N23" s="103">
        <f t="shared" si="9"/>
        <v>8</v>
      </c>
      <c r="O23" s="48">
        <f t="shared" si="10"/>
        <v>13</v>
      </c>
      <c r="P23" s="133">
        <f>IF(O23="","",RANK(O23,$O$15:$O$24,1))</f>
        <v>6</v>
      </c>
      <c r="Q23" s="262">
        <f>IF(P23="","",VLOOKUP(P23,'Bodové hodnocení'!$A$1:$B$20,2,FALSE))</f>
        <v>6</v>
      </c>
      <c r="T23" s="155"/>
    </row>
    <row r="24" spans="1:20" s="153" customFormat="1" ht="16.5" thickBot="1">
      <c r="A24" s="342" t="s">
        <v>47</v>
      </c>
      <c r="B24" s="382" t="s">
        <v>22</v>
      </c>
      <c r="C24" s="75">
        <v>52.56</v>
      </c>
      <c r="D24" s="107">
        <v>53.378</v>
      </c>
      <c r="E24" s="81">
        <f t="shared" si="11"/>
        <v>53.378</v>
      </c>
      <c r="F24" s="355">
        <f t="shared" si="12"/>
        <v>9</v>
      </c>
      <c r="G24" s="38">
        <v>0.0011403935185185187</v>
      </c>
      <c r="H24" s="41"/>
      <c r="I24" s="83">
        <f t="shared" si="6"/>
        <v>0.0011403935185185187</v>
      </c>
      <c r="J24" s="347"/>
      <c r="K24" s="41"/>
      <c r="L24" s="83">
        <f t="shared" si="7"/>
      </c>
      <c r="M24" s="83">
        <f t="shared" si="8"/>
        <v>0.0011403935185185187</v>
      </c>
      <c r="N24" s="355">
        <f t="shared" si="9"/>
        <v>10</v>
      </c>
      <c r="O24" s="15">
        <f t="shared" si="10"/>
        <v>19</v>
      </c>
      <c r="P24" s="60">
        <f>IF(O24="","",RANK(O24,$O$15:$O$24,1))</f>
        <v>10</v>
      </c>
      <c r="Q24" s="261">
        <f>IF(P24="","",VLOOKUP(P24,'Bodové hodnocení'!$A$1:$B$20,2,FALSE))</f>
        <v>2</v>
      </c>
      <c r="T24" s="155"/>
    </row>
    <row r="25" spans="1:20" s="153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T25" s="155"/>
    </row>
  </sheetData>
  <sheetProtection/>
  <mergeCells count="13">
    <mergeCell ref="A13:B13"/>
    <mergeCell ref="C13:F13"/>
    <mergeCell ref="G13:N13"/>
    <mergeCell ref="O13:O14"/>
    <mergeCell ref="P13:P14"/>
    <mergeCell ref="Q13:Q14"/>
    <mergeCell ref="A1:Q1"/>
    <mergeCell ref="A3:B3"/>
    <mergeCell ref="C3:F3"/>
    <mergeCell ref="G3:N3"/>
    <mergeCell ref="O3:O4"/>
    <mergeCell ref="P3:P4"/>
    <mergeCell ref="Q3:Q4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7.00390625" style="28" customWidth="1"/>
    <col min="2" max="2" width="16.8515625" style="28" customWidth="1"/>
    <col min="3" max="4" width="12.7109375" style="28" customWidth="1"/>
    <col min="5" max="5" width="13.7109375" style="28" customWidth="1"/>
    <col min="6" max="9" width="10.7109375" style="28" customWidth="1"/>
    <col min="10" max="10" width="13.28125" style="28" customWidth="1"/>
    <col min="11" max="11" width="10.7109375" style="28" customWidth="1"/>
    <col min="12" max="12" width="17.140625" style="28" customWidth="1"/>
    <col min="13" max="13" width="10.7109375" style="28" customWidth="1"/>
    <col min="14" max="14" width="10.7109375" style="182" customWidth="1"/>
    <col min="15" max="15" width="9.140625" style="28" customWidth="1"/>
    <col min="16" max="19" width="9.140625" style="33" customWidth="1"/>
    <col min="20" max="16384" width="9.140625" style="28" customWidth="1"/>
  </cols>
  <sheetData>
    <row r="1" spans="1:19" ht="23.25" thickBot="1">
      <c r="A1" s="439" t="s">
        <v>74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1"/>
    </row>
    <row r="2" ht="16.5" thickBot="1">
      <c r="A2" s="35"/>
    </row>
    <row r="3" spans="1:19" ht="16.5" thickBot="1">
      <c r="A3" s="452" t="s">
        <v>16</v>
      </c>
      <c r="B3" s="453"/>
      <c r="C3" s="456" t="s">
        <v>84</v>
      </c>
      <c r="D3" s="457"/>
      <c r="E3" s="457"/>
      <c r="F3" s="457"/>
      <c r="G3" s="457"/>
      <c r="H3" s="458"/>
      <c r="I3" s="449" t="s">
        <v>73</v>
      </c>
      <c r="J3" s="450"/>
      <c r="K3" s="450"/>
      <c r="L3" s="450"/>
      <c r="M3" s="450"/>
      <c r="N3" s="450"/>
      <c r="O3" s="450"/>
      <c r="P3" s="451"/>
      <c r="Q3" s="445"/>
      <c r="R3" s="446"/>
      <c r="S3" s="339"/>
    </row>
    <row r="4" spans="1:19" ht="16.5" thickBot="1">
      <c r="A4" s="454"/>
      <c r="B4" s="455"/>
      <c r="C4" s="449" t="s">
        <v>85</v>
      </c>
      <c r="D4" s="450"/>
      <c r="E4" s="450" t="s">
        <v>86</v>
      </c>
      <c r="F4" s="450"/>
      <c r="G4" s="450"/>
      <c r="H4" s="451"/>
      <c r="I4" s="449" t="s">
        <v>85</v>
      </c>
      <c r="J4" s="450"/>
      <c r="K4" s="450"/>
      <c r="L4" s="450" t="s">
        <v>86</v>
      </c>
      <c r="M4" s="450"/>
      <c r="N4" s="450"/>
      <c r="O4" s="450"/>
      <c r="P4" s="451"/>
      <c r="Q4" s="447"/>
      <c r="R4" s="448"/>
      <c r="S4" s="340"/>
    </row>
    <row r="5" spans="1:19" ht="16.5" thickBot="1">
      <c r="A5" s="371" t="s">
        <v>87</v>
      </c>
      <c r="B5" s="372" t="s">
        <v>0</v>
      </c>
      <c r="C5" s="373" t="s">
        <v>50</v>
      </c>
      <c r="D5" s="371" t="s">
        <v>88</v>
      </c>
      <c r="E5" s="371" t="s">
        <v>50</v>
      </c>
      <c r="F5" s="371" t="s">
        <v>88</v>
      </c>
      <c r="G5" s="371" t="s">
        <v>11</v>
      </c>
      <c r="H5" s="374" t="s">
        <v>9</v>
      </c>
      <c r="I5" s="373" t="s">
        <v>13</v>
      </c>
      <c r="J5" s="371" t="s">
        <v>27</v>
      </c>
      <c r="K5" s="371" t="s">
        <v>88</v>
      </c>
      <c r="L5" s="371" t="s">
        <v>13</v>
      </c>
      <c r="M5" s="371" t="s">
        <v>27</v>
      </c>
      <c r="N5" s="371" t="s">
        <v>88</v>
      </c>
      <c r="O5" s="371" t="s">
        <v>11</v>
      </c>
      <c r="P5" s="374" t="s">
        <v>9</v>
      </c>
      <c r="Q5" s="375" t="s">
        <v>89</v>
      </c>
      <c r="R5" s="376" t="s">
        <v>90</v>
      </c>
      <c r="S5" s="371" t="s">
        <v>36</v>
      </c>
    </row>
    <row r="6" spans="1:19" ht="15.75">
      <c r="A6" s="294">
        <v>6</v>
      </c>
      <c r="B6" s="335" t="s">
        <v>80</v>
      </c>
      <c r="C6" s="295">
        <v>0.000830925925925926</v>
      </c>
      <c r="D6" s="296"/>
      <c r="E6" s="297">
        <v>0.0012052777777777778</v>
      </c>
      <c r="F6" s="298"/>
      <c r="G6" s="297">
        <f aca="true" t="shared" si="0" ref="G6:G12">MIN(C6+D6,IF(E6&lt;&gt;"",E6+F6,99))</f>
        <v>0.000830925925925926</v>
      </c>
      <c r="H6" s="299">
        <v>2</v>
      </c>
      <c r="I6" s="300">
        <v>0.0020369212962962962</v>
      </c>
      <c r="J6" s="301">
        <v>0.0020400462962962963</v>
      </c>
      <c r="K6" s="296">
        <v>0.0004629629629629629</v>
      </c>
      <c r="L6" s="301">
        <v>0.0028449074074074075</v>
      </c>
      <c r="M6" s="301">
        <v>0.002846064814814815</v>
      </c>
      <c r="N6" s="296">
        <v>0.0004629629629629629</v>
      </c>
      <c r="O6" s="301">
        <f aca="true" t="shared" si="1" ref="O6:O12">MIN(MAX(I6,J6)+K6,IF(L6&lt;&gt;"",MAX(L6,M6)+N6,99))</f>
        <v>0.002503009259259259</v>
      </c>
      <c r="P6" s="324">
        <v>2</v>
      </c>
      <c r="Q6" s="325">
        <f aca="true" t="shared" si="2" ref="Q6:Q12">H6+P6</f>
        <v>4</v>
      </c>
      <c r="R6" s="302">
        <v>1</v>
      </c>
      <c r="S6" s="334">
        <f>IF(R6="","",VLOOKUP(R6,'Bodové hodnocení'!$A$1:$B$20,2,FALSE))</f>
        <v>11</v>
      </c>
    </row>
    <row r="7" spans="1:19" ht="15.75">
      <c r="A7" s="342">
        <v>3</v>
      </c>
      <c r="B7" s="343" t="s">
        <v>77</v>
      </c>
      <c r="C7" s="344">
        <v>0.0007972800925925926</v>
      </c>
      <c r="D7" s="345"/>
      <c r="E7" s="346"/>
      <c r="F7" s="347"/>
      <c r="G7" s="346">
        <f t="shared" si="0"/>
        <v>0.0007972800925925926</v>
      </c>
      <c r="H7" s="348">
        <v>1</v>
      </c>
      <c r="I7" s="349">
        <v>0.0020238425925925927</v>
      </c>
      <c r="J7" s="350">
        <v>0.0020225694444444445</v>
      </c>
      <c r="K7" s="351">
        <v>0.0006944444444444445</v>
      </c>
      <c r="L7" s="352"/>
      <c r="M7" s="352"/>
      <c r="N7" s="352"/>
      <c r="O7" s="350">
        <f t="shared" si="1"/>
        <v>0.0027182870370370373</v>
      </c>
      <c r="P7" s="353">
        <v>4</v>
      </c>
      <c r="Q7" s="354">
        <f t="shared" si="2"/>
        <v>5</v>
      </c>
      <c r="R7" s="355">
        <v>2</v>
      </c>
      <c r="S7" s="356">
        <f>IF(R7="","",VLOOKUP(R7,'Bodové hodnocení'!$A$1:$B$20,2,FALSE))</f>
        <v>10</v>
      </c>
    </row>
    <row r="8" spans="1:19" ht="15.75">
      <c r="A8" s="303">
        <v>1</v>
      </c>
      <c r="B8" s="337" t="s">
        <v>23</v>
      </c>
      <c r="C8" s="304">
        <v>0.000691712962962963</v>
      </c>
      <c r="D8" s="305">
        <v>0.00023148148148148146</v>
      </c>
      <c r="E8" s="306">
        <v>0.0010597916666666666</v>
      </c>
      <c r="F8" s="307"/>
      <c r="G8" s="306">
        <f>MIN(C8+D8,IF(E8&lt;&gt;"",E8+F8,99))</f>
        <v>0.0009231944444444445</v>
      </c>
      <c r="H8" s="308">
        <v>4</v>
      </c>
      <c r="I8" s="309">
        <v>0.0018202546296296298</v>
      </c>
      <c r="J8" s="310">
        <v>0.0018177083333333333</v>
      </c>
      <c r="K8" s="305">
        <v>0.00023148148148148146</v>
      </c>
      <c r="L8" s="310">
        <v>0.0024186342592592593</v>
      </c>
      <c r="M8" s="310">
        <v>0.002416550925925926</v>
      </c>
      <c r="N8" s="305">
        <v>0.00023148148148148146</v>
      </c>
      <c r="O8" s="310">
        <f t="shared" si="1"/>
        <v>0.0020517361111111114</v>
      </c>
      <c r="P8" s="326">
        <v>1</v>
      </c>
      <c r="Q8" s="327">
        <f t="shared" si="2"/>
        <v>5</v>
      </c>
      <c r="R8" s="311">
        <v>3</v>
      </c>
      <c r="S8" s="332">
        <f>IF(R8="","",VLOOKUP(R8,'Bodové hodnocení'!$A$1:$B$20,2,FALSE))</f>
        <v>9</v>
      </c>
    </row>
    <row r="9" spans="1:19" ht="15.75">
      <c r="A9" s="342">
        <v>5</v>
      </c>
      <c r="B9" s="343" t="s">
        <v>21</v>
      </c>
      <c r="C9" s="344">
        <v>0.0008393865740740741</v>
      </c>
      <c r="D9" s="345"/>
      <c r="E9" s="346"/>
      <c r="F9" s="347"/>
      <c r="G9" s="346">
        <f t="shared" si="0"/>
        <v>0.0008393865740740741</v>
      </c>
      <c r="H9" s="348">
        <v>3</v>
      </c>
      <c r="I9" s="349">
        <v>0.0021315972222222222</v>
      </c>
      <c r="J9" s="350">
        <v>0.0021300925925925927</v>
      </c>
      <c r="K9" s="345">
        <v>0.0004629629629629629</v>
      </c>
      <c r="L9" s="347"/>
      <c r="M9" s="347"/>
      <c r="N9" s="347"/>
      <c r="O9" s="350">
        <f t="shared" si="1"/>
        <v>0.002594560185185185</v>
      </c>
      <c r="P9" s="353">
        <v>3</v>
      </c>
      <c r="Q9" s="354">
        <f t="shared" si="2"/>
        <v>6</v>
      </c>
      <c r="R9" s="355">
        <v>4</v>
      </c>
      <c r="S9" s="356">
        <f>IF(R9="","",VLOOKUP(R9,'Bodové hodnocení'!$A$1:$B$20,2,FALSE))</f>
        <v>8</v>
      </c>
    </row>
    <row r="10" spans="1:19" ht="15.75">
      <c r="A10" s="303">
        <v>4</v>
      </c>
      <c r="B10" s="336" t="s">
        <v>42</v>
      </c>
      <c r="C10" s="304">
        <v>0.0009364351851851852</v>
      </c>
      <c r="D10" s="305">
        <v>0.00011574074074074073</v>
      </c>
      <c r="E10" s="306"/>
      <c r="F10" s="307"/>
      <c r="G10" s="306">
        <f t="shared" si="0"/>
        <v>0.001052175925925926</v>
      </c>
      <c r="H10" s="308">
        <v>5</v>
      </c>
      <c r="I10" s="309">
        <v>0.0023737268518518517</v>
      </c>
      <c r="J10" s="310">
        <v>0.0023730324074074075</v>
      </c>
      <c r="K10" s="305">
        <v>0.0004629629629629629</v>
      </c>
      <c r="L10" s="307"/>
      <c r="M10" s="307"/>
      <c r="N10" s="307"/>
      <c r="O10" s="310">
        <f t="shared" si="1"/>
        <v>0.0028366898148148145</v>
      </c>
      <c r="P10" s="326">
        <v>5</v>
      </c>
      <c r="Q10" s="327">
        <f t="shared" si="2"/>
        <v>10</v>
      </c>
      <c r="R10" s="311">
        <v>5</v>
      </c>
      <c r="S10" s="332">
        <f>IF(R10="","",VLOOKUP(R10,'Bodové hodnocení'!$A$1:$B$20,2,FALSE))</f>
        <v>7</v>
      </c>
    </row>
    <row r="11" spans="1:19" ht="15.75">
      <c r="A11" s="342">
        <v>2</v>
      </c>
      <c r="B11" s="343" t="s">
        <v>22</v>
      </c>
      <c r="C11" s="344">
        <v>0.0010089467592592591</v>
      </c>
      <c r="D11" s="345">
        <v>0.00011574074074074073</v>
      </c>
      <c r="E11" s="346"/>
      <c r="F11" s="347"/>
      <c r="G11" s="346">
        <f t="shared" si="0"/>
        <v>0.0011246874999999998</v>
      </c>
      <c r="H11" s="348">
        <v>6</v>
      </c>
      <c r="I11" s="349">
        <v>0.002584837962962963</v>
      </c>
      <c r="J11" s="350">
        <v>0.0025828703703703704</v>
      </c>
      <c r="K11" s="351">
        <v>0.0006944444444444445</v>
      </c>
      <c r="L11" s="347"/>
      <c r="M11" s="347"/>
      <c r="N11" s="347"/>
      <c r="O11" s="350">
        <f t="shared" si="1"/>
        <v>0.0032792824074074074</v>
      </c>
      <c r="P11" s="353">
        <v>6</v>
      </c>
      <c r="Q11" s="354">
        <f t="shared" si="2"/>
        <v>12</v>
      </c>
      <c r="R11" s="355">
        <v>6</v>
      </c>
      <c r="S11" s="356">
        <f>IF(R11="","",VLOOKUP(R11,'Bodové hodnocení'!$A$1:$B$20,2,FALSE))</f>
        <v>6</v>
      </c>
    </row>
    <row r="12" spans="1:19" ht="16.5" thickBot="1">
      <c r="A12" s="312">
        <v>7</v>
      </c>
      <c r="B12" s="338" t="s">
        <v>41</v>
      </c>
      <c r="C12" s="313">
        <v>0.0010499768518518519</v>
      </c>
      <c r="D12" s="314">
        <v>0.00023148148148148146</v>
      </c>
      <c r="E12" s="315"/>
      <c r="F12" s="316"/>
      <c r="G12" s="315">
        <f t="shared" si="0"/>
        <v>0.0012814583333333332</v>
      </c>
      <c r="H12" s="317">
        <v>7</v>
      </c>
      <c r="I12" s="318">
        <v>0.003724189814814815</v>
      </c>
      <c r="J12" s="319">
        <v>0.0037222222222222223</v>
      </c>
      <c r="K12" s="320">
        <v>0.0006944444444444445</v>
      </c>
      <c r="L12" s="316"/>
      <c r="M12" s="316"/>
      <c r="N12" s="316"/>
      <c r="O12" s="319">
        <f t="shared" si="1"/>
        <v>0.004418634259259259</v>
      </c>
      <c r="P12" s="328">
        <v>7</v>
      </c>
      <c r="Q12" s="329">
        <f t="shared" si="2"/>
        <v>14</v>
      </c>
      <c r="R12" s="321">
        <v>7</v>
      </c>
      <c r="S12" s="333">
        <f>IF(R12="","",VLOOKUP(R12,'Bodové hodnocení'!$A$1:$B$20,2,FALSE))</f>
        <v>5</v>
      </c>
    </row>
    <row r="13" spans="1:19" ht="16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5"/>
      <c r="O13" s="5"/>
      <c r="P13" s="6"/>
      <c r="Q13" s="6"/>
      <c r="R13" s="6"/>
      <c r="S13" s="6"/>
    </row>
    <row r="14" spans="1:19" ht="16.5" thickBot="1">
      <c r="A14" s="452" t="s">
        <v>17</v>
      </c>
      <c r="B14" s="453"/>
      <c r="C14" s="456" t="s">
        <v>84</v>
      </c>
      <c r="D14" s="457"/>
      <c r="E14" s="457"/>
      <c r="F14" s="457"/>
      <c r="G14" s="457"/>
      <c r="H14" s="458"/>
      <c r="I14" s="449" t="s">
        <v>73</v>
      </c>
      <c r="J14" s="450"/>
      <c r="K14" s="450"/>
      <c r="L14" s="450"/>
      <c r="M14" s="450"/>
      <c r="N14" s="450"/>
      <c r="O14" s="450"/>
      <c r="P14" s="451"/>
      <c r="Q14" s="445"/>
      <c r="R14" s="446"/>
      <c r="S14" s="339"/>
    </row>
    <row r="15" spans="1:19" ht="16.5" thickBot="1">
      <c r="A15" s="454"/>
      <c r="B15" s="455"/>
      <c r="C15" s="449" t="s">
        <v>85</v>
      </c>
      <c r="D15" s="450"/>
      <c r="E15" s="450" t="s">
        <v>86</v>
      </c>
      <c r="F15" s="450"/>
      <c r="G15" s="450"/>
      <c r="H15" s="451"/>
      <c r="I15" s="449" t="s">
        <v>85</v>
      </c>
      <c r="J15" s="450"/>
      <c r="K15" s="450"/>
      <c r="L15" s="450" t="s">
        <v>86</v>
      </c>
      <c r="M15" s="450"/>
      <c r="N15" s="450"/>
      <c r="O15" s="450"/>
      <c r="P15" s="451"/>
      <c r="Q15" s="447"/>
      <c r="R15" s="448"/>
      <c r="S15" s="341"/>
    </row>
    <row r="16" spans="1:19" ht="16.5" thickBot="1">
      <c r="A16" s="371" t="s">
        <v>87</v>
      </c>
      <c r="B16" s="372" t="s">
        <v>0</v>
      </c>
      <c r="C16" s="373" t="s">
        <v>50</v>
      </c>
      <c r="D16" s="371" t="s">
        <v>88</v>
      </c>
      <c r="E16" s="371" t="s">
        <v>50</v>
      </c>
      <c r="F16" s="371" t="s">
        <v>88</v>
      </c>
      <c r="G16" s="371" t="s">
        <v>11</v>
      </c>
      <c r="H16" s="374" t="s">
        <v>9</v>
      </c>
      <c r="I16" s="373" t="s">
        <v>13</v>
      </c>
      <c r="J16" s="371" t="s">
        <v>27</v>
      </c>
      <c r="K16" s="371" t="s">
        <v>88</v>
      </c>
      <c r="L16" s="371" t="s">
        <v>13</v>
      </c>
      <c r="M16" s="371" t="s">
        <v>27</v>
      </c>
      <c r="N16" s="371" t="s">
        <v>88</v>
      </c>
      <c r="O16" s="371" t="s">
        <v>11</v>
      </c>
      <c r="P16" s="374" t="s">
        <v>9</v>
      </c>
      <c r="Q16" s="377" t="s">
        <v>89</v>
      </c>
      <c r="R16" s="376" t="s">
        <v>90</v>
      </c>
      <c r="S16" s="371" t="s">
        <v>36</v>
      </c>
    </row>
    <row r="17" spans="1:19" ht="15.75">
      <c r="A17" s="322">
        <v>9</v>
      </c>
      <c r="B17" s="335" t="s">
        <v>21</v>
      </c>
      <c r="C17" s="295">
        <v>0.0005996759259259259</v>
      </c>
      <c r="D17" s="296"/>
      <c r="E17" s="297">
        <v>0.0008504513888888889</v>
      </c>
      <c r="F17" s="296"/>
      <c r="G17" s="297">
        <f aca="true" t="shared" si="3" ref="G17:G28">MIN(C17+D17,IF(E17&lt;&gt;"",E17+F17,99))</f>
        <v>0.0005996759259259259</v>
      </c>
      <c r="H17" s="299">
        <v>1</v>
      </c>
      <c r="I17" s="300">
        <v>0.0011474537037037037</v>
      </c>
      <c r="J17" s="301">
        <v>0.001147800925925926</v>
      </c>
      <c r="K17" s="296"/>
      <c r="L17" s="301">
        <v>0.0021538194444444447</v>
      </c>
      <c r="M17" s="301">
        <v>0.002151736111111111</v>
      </c>
      <c r="N17" s="296">
        <v>0.00023148148148148146</v>
      </c>
      <c r="O17" s="301">
        <f aca="true" t="shared" si="4" ref="O17:O28">MIN(MAX(I17,J17)+K17,IF(L17&lt;&gt;"",MAX(L17,M17)+N17,99))</f>
        <v>0.001147800925925926</v>
      </c>
      <c r="P17" s="324">
        <v>1</v>
      </c>
      <c r="Q17" s="330">
        <f aca="true" t="shared" si="5" ref="Q17:Q28">H17+P17</f>
        <v>2</v>
      </c>
      <c r="R17" s="331">
        <v>1</v>
      </c>
      <c r="S17" s="334">
        <f>IF(R17="","",VLOOKUP(R17,'Bodové hodnocení'!$A$1:$B$20,2,FALSE))</f>
        <v>11</v>
      </c>
    </row>
    <row r="18" spans="1:19" ht="15.75">
      <c r="A18" s="357">
        <v>8</v>
      </c>
      <c r="B18" s="343" t="s">
        <v>24</v>
      </c>
      <c r="C18" s="344">
        <v>0.000542800925925926</v>
      </c>
      <c r="D18" s="345">
        <v>0.00011574074074074073</v>
      </c>
      <c r="E18" s="346">
        <v>0.0008269212962962964</v>
      </c>
      <c r="F18" s="345">
        <v>0.00034722222222222224</v>
      </c>
      <c r="G18" s="346">
        <f t="shared" si="3"/>
        <v>0.0006585416666666667</v>
      </c>
      <c r="H18" s="348">
        <v>3</v>
      </c>
      <c r="I18" s="349">
        <v>0.0012311342592592593</v>
      </c>
      <c r="J18" s="350">
        <v>0.0012304398148148149</v>
      </c>
      <c r="K18" s="345"/>
      <c r="L18" s="350">
        <v>0.002147106481481481</v>
      </c>
      <c r="M18" s="350">
        <v>0.002146527777777778</v>
      </c>
      <c r="N18" s="351">
        <v>0.0006944444444444445</v>
      </c>
      <c r="O18" s="350">
        <f t="shared" si="4"/>
        <v>0.0012311342592592593</v>
      </c>
      <c r="P18" s="353">
        <v>2</v>
      </c>
      <c r="Q18" s="354">
        <f t="shared" si="5"/>
        <v>5</v>
      </c>
      <c r="R18" s="44">
        <v>2</v>
      </c>
      <c r="S18" s="356">
        <f>IF(R18="","",VLOOKUP(R18,'Bodové hodnocení'!$A$1:$B$20,2,FALSE))</f>
        <v>10</v>
      </c>
    </row>
    <row r="19" spans="1:19" ht="15.75">
      <c r="A19" s="323">
        <v>6</v>
      </c>
      <c r="B19" s="336" t="s">
        <v>76</v>
      </c>
      <c r="C19" s="304">
        <v>0.0006054745370370371</v>
      </c>
      <c r="D19" s="305">
        <v>0.00011574074074074073</v>
      </c>
      <c r="E19" s="306"/>
      <c r="F19" s="305"/>
      <c r="G19" s="306">
        <f t="shared" si="3"/>
        <v>0.0007212152777777778</v>
      </c>
      <c r="H19" s="308">
        <v>8</v>
      </c>
      <c r="I19" s="309">
        <v>0.0013690972222222223</v>
      </c>
      <c r="J19" s="310">
        <v>0.0013706018518518518</v>
      </c>
      <c r="K19" s="305"/>
      <c r="L19" s="310"/>
      <c r="M19" s="310"/>
      <c r="N19" s="307"/>
      <c r="O19" s="310">
        <f t="shared" si="4"/>
        <v>0.0013706018518518518</v>
      </c>
      <c r="P19" s="326">
        <v>3</v>
      </c>
      <c r="Q19" s="327">
        <f t="shared" si="5"/>
        <v>11</v>
      </c>
      <c r="R19" s="331">
        <v>3</v>
      </c>
      <c r="S19" s="332">
        <f>IF(R19="","",VLOOKUP(R19,'Bodové hodnocení'!$A$1:$B$20,2,FALSE))</f>
        <v>9</v>
      </c>
    </row>
    <row r="20" spans="1:19" ht="15.75">
      <c r="A20" s="357">
        <v>1</v>
      </c>
      <c r="B20" s="343" t="s">
        <v>42</v>
      </c>
      <c r="C20" s="344">
        <v>0.000676875</v>
      </c>
      <c r="D20" s="345"/>
      <c r="E20" s="346">
        <v>0.0008765856481481481</v>
      </c>
      <c r="F20" s="345">
        <v>0.00011574074074074073</v>
      </c>
      <c r="G20" s="346">
        <f t="shared" si="3"/>
        <v>0.000676875</v>
      </c>
      <c r="H20" s="348">
        <v>5</v>
      </c>
      <c r="I20" s="349">
        <v>0.002021527777777778</v>
      </c>
      <c r="J20" s="350">
        <v>0.0020243055555555557</v>
      </c>
      <c r="K20" s="345">
        <v>0.0004629629629629629</v>
      </c>
      <c r="L20" s="350">
        <v>0.004154166666666666</v>
      </c>
      <c r="M20" s="350">
        <v>0.004153935185185185</v>
      </c>
      <c r="N20" s="351">
        <v>0.0006944444444444445</v>
      </c>
      <c r="O20" s="350">
        <f t="shared" si="4"/>
        <v>0.0024872685185185184</v>
      </c>
      <c r="P20" s="353">
        <v>7</v>
      </c>
      <c r="Q20" s="354">
        <f t="shared" si="5"/>
        <v>12</v>
      </c>
      <c r="R20" s="44">
        <v>4</v>
      </c>
      <c r="S20" s="356">
        <f>IF(R20="","",VLOOKUP(R20,'Bodové hodnocení'!$A$1:$B$20,2,FALSE))</f>
        <v>8</v>
      </c>
    </row>
    <row r="21" spans="1:19" ht="15.75">
      <c r="A21" s="323">
        <v>7</v>
      </c>
      <c r="B21" s="336" t="s">
        <v>20</v>
      </c>
      <c r="C21" s="304">
        <v>0.0005856944444444445</v>
      </c>
      <c r="D21" s="305">
        <v>0.00011574074074074073</v>
      </c>
      <c r="E21" s="306"/>
      <c r="F21" s="305"/>
      <c r="G21" s="306">
        <f t="shared" si="3"/>
        <v>0.0007014351851851851</v>
      </c>
      <c r="H21" s="308">
        <v>6</v>
      </c>
      <c r="I21" s="309">
        <v>0.0018067129629629629</v>
      </c>
      <c r="J21" s="310">
        <v>0.0018086805555555556</v>
      </c>
      <c r="K21" s="305">
        <v>0.00023148148148148146</v>
      </c>
      <c r="L21" s="310"/>
      <c r="M21" s="310"/>
      <c r="N21" s="307"/>
      <c r="O21" s="310">
        <f t="shared" si="4"/>
        <v>0.002040162037037037</v>
      </c>
      <c r="P21" s="326">
        <v>6</v>
      </c>
      <c r="Q21" s="327">
        <f t="shared" si="5"/>
        <v>12</v>
      </c>
      <c r="R21" s="331">
        <v>5</v>
      </c>
      <c r="S21" s="332">
        <f>IF(R21="","",VLOOKUP(R21,'Bodové hodnocení'!$A$1:$B$20,2,FALSE))</f>
        <v>7</v>
      </c>
    </row>
    <row r="22" spans="1:19" ht="15.75">
      <c r="A22" s="357">
        <v>2</v>
      </c>
      <c r="B22" s="343" t="s">
        <v>37</v>
      </c>
      <c r="C22" s="344">
        <v>0.0006214814814814814</v>
      </c>
      <c r="D22" s="345"/>
      <c r="E22" s="346"/>
      <c r="F22" s="345"/>
      <c r="G22" s="346">
        <f t="shared" si="3"/>
        <v>0.0006214814814814814</v>
      </c>
      <c r="H22" s="348">
        <v>2</v>
      </c>
      <c r="I22" s="349">
        <v>0.002350347222222222</v>
      </c>
      <c r="J22" s="350">
        <v>0.002350347222222222</v>
      </c>
      <c r="K22" s="351">
        <v>0.0006944444444444445</v>
      </c>
      <c r="L22" s="350"/>
      <c r="M22" s="350"/>
      <c r="N22" s="347"/>
      <c r="O22" s="350">
        <f t="shared" si="4"/>
        <v>0.0030447916666666666</v>
      </c>
      <c r="P22" s="353">
        <v>11</v>
      </c>
      <c r="Q22" s="354">
        <f t="shared" si="5"/>
        <v>13</v>
      </c>
      <c r="R22" s="44">
        <v>6</v>
      </c>
      <c r="S22" s="356">
        <f>IF(R22="","",VLOOKUP(R22,'Bodové hodnocení'!$A$1:$B$20,2,FALSE))</f>
        <v>6</v>
      </c>
    </row>
    <row r="23" spans="1:19" ht="15.75">
      <c r="A23" s="323">
        <v>4</v>
      </c>
      <c r="B23" s="336" t="s">
        <v>22</v>
      </c>
      <c r="C23" s="304">
        <v>0.0006626041666666667</v>
      </c>
      <c r="D23" s="305"/>
      <c r="E23" s="306"/>
      <c r="F23" s="305"/>
      <c r="G23" s="306">
        <f t="shared" si="3"/>
        <v>0.0006626041666666667</v>
      </c>
      <c r="H23" s="308">
        <v>4</v>
      </c>
      <c r="I23" s="309">
        <v>0.002516087962962963</v>
      </c>
      <c r="J23" s="310">
        <v>0.0025173611111111113</v>
      </c>
      <c r="K23" s="305">
        <v>0.00023148148148148146</v>
      </c>
      <c r="L23" s="310"/>
      <c r="M23" s="310"/>
      <c r="N23" s="307"/>
      <c r="O23" s="310">
        <f t="shared" si="4"/>
        <v>0.0027488425925925927</v>
      </c>
      <c r="P23" s="326">
        <v>10</v>
      </c>
      <c r="Q23" s="327">
        <f t="shared" si="5"/>
        <v>14</v>
      </c>
      <c r="R23" s="331">
        <v>7</v>
      </c>
      <c r="S23" s="332">
        <f>IF(R23="","",VLOOKUP(R23,'Bodové hodnocení'!$A$1:$B$20,2,FALSE))</f>
        <v>5</v>
      </c>
    </row>
    <row r="24" spans="1:19" ht="15.75">
      <c r="A24" s="357">
        <v>10</v>
      </c>
      <c r="B24" s="343" t="s">
        <v>57</v>
      </c>
      <c r="C24" s="344">
        <v>0.000640763888888889</v>
      </c>
      <c r="D24" s="345">
        <v>0.00011574074074074073</v>
      </c>
      <c r="E24" s="346"/>
      <c r="F24" s="345"/>
      <c r="G24" s="346">
        <f t="shared" si="3"/>
        <v>0.0007565046296296296</v>
      </c>
      <c r="H24" s="348">
        <v>9</v>
      </c>
      <c r="I24" s="349">
        <v>0.0016380787037037034</v>
      </c>
      <c r="J24" s="350">
        <v>0.001639351851851852</v>
      </c>
      <c r="K24" s="345">
        <v>0.00023148148148148146</v>
      </c>
      <c r="L24" s="350"/>
      <c r="M24" s="350"/>
      <c r="N24" s="347"/>
      <c r="O24" s="350">
        <f t="shared" si="4"/>
        <v>0.0018708333333333333</v>
      </c>
      <c r="P24" s="353">
        <v>5</v>
      </c>
      <c r="Q24" s="354">
        <f t="shared" si="5"/>
        <v>14</v>
      </c>
      <c r="R24" s="44">
        <v>8</v>
      </c>
      <c r="S24" s="356">
        <f>IF(R24="","",VLOOKUP(R24,'Bodové hodnocení'!$A$1:$B$20,2,FALSE))</f>
        <v>4</v>
      </c>
    </row>
    <row r="25" spans="1:19" ht="15.75">
      <c r="A25" s="323">
        <v>11</v>
      </c>
      <c r="B25" s="336" t="s">
        <v>40</v>
      </c>
      <c r="C25" s="304">
        <v>0.0006142592592592593</v>
      </c>
      <c r="D25" s="305">
        <v>0.00023148148148148146</v>
      </c>
      <c r="E25" s="306"/>
      <c r="F25" s="305"/>
      <c r="G25" s="306">
        <f t="shared" si="3"/>
        <v>0.0008457407407407408</v>
      </c>
      <c r="H25" s="308">
        <v>10</v>
      </c>
      <c r="I25" s="309">
        <v>0.0014340277777777778</v>
      </c>
      <c r="J25" s="310">
        <v>0.001433449074074074</v>
      </c>
      <c r="K25" s="305">
        <v>0.00023148148148148146</v>
      </c>
      <c r="L25" s="310"/>
      <c r="M25" s="310"/>
      <c r="N25" s="307"/>
      <c r="O25" s="310">
        <f t="shared" si="4"/>
        <v>0.0016655092592592592</v>
      </c>
      <c r="P25" s="326">
        <v>4</v>
      </c>
      <c r="Q25" s="327">
        <f t="shared" si="5"/>
        <v>14</v>
      </c>
      <c r="R25" s="331">
        <v>9</v>
      </c>
      <c r="S25" s="332">
        <f>IF(R25="","",VLOOKUP(R25,'Bodové hodnocení'!$A$1:$B$20,2,FALSE))</f>
        <v>3</v>
      </c>
    </row>
    <row r="26" spans="1:19" ht="15.75">
      <c r="A26" s="357">
        <v>3</v>
      </c>
      <c r="B26" s="343" t="s">
        <v>23</v>
      </c>
      <c r="C26" s="344">
        <v>0.0007081134259259258</v>
      </c>
      <c r="D26" s="345"/>
      <c r="E26" s="346"/>
      <c r="F26" s="345"/>
      <c r="G26" s="346">
        <f t="shared" si="3"/>
        <v>0.0007081134259259258</v>
      </c>
      <c r="H26" s="348">
        <v>7</v>
      </c>
      <c r="I26" s="349">
        <v>0.002577199074074074</v>
      </c>
      <c r="J26" s="350">
        <v>0.002574074074074074</v>
      </c>
      <c r="K26" s="351">
        <v>0.0006944444444444445</v>
      </c>
      <c r="L26" s="350"/>
      <c r="M26" s="350"/>
      <c r="N26" s="347"/>
      <c r="O26" s="350">
        <f t="shared" si="4"/>
        <v>0.0032716435185185188</v>
      </c>
      <c r="P26" s="353">
        <v>12</v>
      </c>
      <c r="Q26" s="354">
        <f t="shared" si="5"/>
        <v>19</v>
      </c>
      <c r="R26" s="44">
        <v>10</v>
      </c>
      <c r="S26" s="356">
        <f>IF(R26="","",VLOOKUP(R26,'Bodové hodnocení'!$A$1:$B$20,2,FALSE))</f>
        <v>2</v>
      </c>
    </row>
    <row r="27" spans="1:19" ht="15.75">
      <c r="A27" s="323">
        <v>12</v>
      </c>
      <c r="B27" s="336" t="s">
        <v>41</v>
      </c>
      <c r="C27" s="304">
        <v>0.0007654166666666667</v>
      </c>
      <c r="D27" s="305">
        <v>0.00011574074074074073</v>
      </c>
      <c r="E27" s="306"/>
      <c r="F27" s="305"/>
      <c r="G27" s="306">
        <f t="shared" si="3"/>
        <v>0.0008811574074074074</v>
      </c>
      <c r="H27" s="308">
        <v>11</v>
      </c>
      <c r="I27" s="309">
        <v>0.0022378472222222222</v>
      </c>
      <c r="J27" s="310">
        <v>0.0022378472222222222</v>
      </c>
      <c r="K27" s="305">
        <v>0.0004629629629629629</v>
      </c>
      <c r="L27" s="310"/>
      <c r="M27" s="310"/>
      <c r="N27" s="307"/>
      <c r="O27" s="310">
        <f t="shared" si="4"/>
        <v>0.002700810185185185</v>
      </c>
      <c r="P27" s="326">
        <v>9</v>
      </c>
      <c r="Q27" s="327">
        <f t="shared" si="5"/>
        <v>20</v>
      </c>
      <c r="R27" s="331">
        <v>11</v>
      </c>
      <c r="S27" s="332">
        <f>IF(R27="","",VLOOKUP(R27,'Bodové hodnocení'!$A$1:$B$20,2,FALSE))</f>
        <v>1</v>
      </c>
    </row>
    <row r="28" spans="1:19" ht="16.5" thickBot="1">
      <c r="A28" s="358">
        <v>5</v>
      </c>
      <c r="B28" s="359" t="s">
        <v>46</v>
      </c>
      <c r="C28" s="360">
        <v>0.0008992708333333334</v>
      </c>
      <c r="D28" s="361">
        <v>0.00011574074074074073</v>
      </c>
      <c r="E28" s="362"/>
      <c r="F28" s="361"/>
      <c r="G28" s="362">
        <f t="shared" si="3"/>
        <v>0.0010150115740740742</v>
      </c>
      <c r="H28" s="363">
        <v>12</v>
      </c>
      <c r="I28" s="364">
        <v>0.0021497685185185187</v>
      </c>
      <c r="J28" s="365">
        <v>0.0021479166666666665</v>
      </c>
      <c r="K28" s="361">
        <v>0.0004629629629629629</v>
      </c>
      <c r="L28" s="365"/>
      <c r="M28" s="365"/>
      <c r="N28" s="366"/>
      <c r="O28" s="365">
        <f t="shared" si="4"/>
        <v>0.0026127314814814815</v>
      </c>
      <c r="P28" s="367">
        <v>8</v>
      </c>
      <c r="Q28" s="368">
        <f t="shared" si="5"/>
        <v>20</v>
      </c>
      <c r="R28" s="369">
        <v>12</v>
      </c>
      <c r="S28" s="370">
        <f>IF(R28="","",VLOOKUP(R28,'Bodové hodnocení'!$A$1:$B$20,2,FALSE))</f>
        <v>1</v>
      </c>
    </row>
  </sheetData>
  <sheetProtection/>
  <mergeCells count="21">
    <mergeCell ref="A14:B15"/>
    <mergeCell ref="C14:H14"/>
    <mergeCell ref="I14:P14"/>
    <mergeCell ref="L4:N4"/>
    <mergeCell ref="L15:N15"/>
    <mergeCell ref="I4:K4"/>
    <mergeCell ref="O15:P15"/>
    <mergeCell ref="A1:S1"/>
    <mergeCell ref="A3:B4"/>
    <mergeCell ref="C3:H3"/>
    <mergeCell ref="I3:P3"/>
    <mergeCell ref="Q3:R4"/>
    <mergeCell ref="C4:D4"/>
    <mergeCell ref="G4:H4"/>
    <mergeCell ref="E4:F4"/>
    <mergeCell ref="Q14:R15"/>
    <mergeCell ref="C15:D15"/>
    <mergeCell ref="E15:F15"/>
    <mergeCell ref="G15:H15"/>
    <mergeCell ref="I15:K15"/>
    <mergeCell ref="O4:P4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2014-09-14T14:41:16Z</cp:lastPrinted>
  <dcterms:created xsi:type="dcterms:W3CDTF">2012-05-08T16:00:39Z</dcterms:created>
  <dcterms:modified xsi:type="dcterms:W3CDTF">2015-06-21T13:08:50Z</dcterms:modified>
  <cp:category/>
  <cp:version/>
  <cp:contentType/>
  <cp:contentStatus/>
</cp:coreProperties>
</file>