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55" tabRatio="882" activeTab="2"/>
  </bookViews>
  <sheets>
    <sheet name="HLM - mladší" sheetId="1" r:id="rId1"/>
    <sheet name="HLM - starší" sheetId="2" r:id="rId2"/>
    <sheet name="10. kolo - Bohuslavice" sheetId="3" r:id="rId3"/>
    <sheet name="9. kolo - Bobrovníky" sheetId="4" r:id="rId4"/>
    <sheet name="8. kolo - Dobroslavice" sheetId="5" r:id="rId5"/>
    <sheet name="7. kolo - Ludgeřovice" sheetId="6" r:id="rId6"/>
    <sheet name="6. kolo - Darkovice" sheetId="7" r:id="rId7"/>
    <sheet name="5. kolo - Hlučín ZPV" sheetId="8" r:id="rId8"/>
    <sheet name="4. kolo - Markvartovice" sheetId="9" r:id="rId9"/>
    <sheet name="3. kolo - Dobroslavice" sheetId="10" r:id="rId10"/>
    <sheet name="2. kolo - Závada" sheetId="11" r:id="rId11"/>
    <sheet name="1. kolo - Děhylov" sheetId="12" r:id="rId12"/>
    <sheet name="Bodové hodnocení" sheetId="13" r:id="rId13"/>
  </sheets>
  <definedNames>
    <definedName name="_xlnm.Print_Area" localSheetId="11">'1. kolo - Děhylov'!$A$1:$Q$25</definedName>
    <definedName name="_xlnm.Print_Area" localSheetId="2">'10. kolo - Bohuslavice'!$A$1:$Q$31</definedName>
    <definedName name="_xlnm.Print_Area" localSheetId="10">'2. kolo - Závada'!$A$1:$Q$26</definedName>
    <definedName name="_xlnm.Print_Area" localSheetId="9">'3. kolo - Dobroslavice'!$A$1:$J$26</definedName>
    <definedName name="_xlnm.Print_Area" localSheetId="8">'4. kolo - Markvartovice'!$A$1:$Q$29</definedName>
    <definedName name="_xlnm.Print_Area" localSheetId="7">'5. kolo - Hlučín ZPV'!$A$1:$Q$31</definedName>
    <definedName name="_xlnm.Print_Area" localSheetId="6">'6. kolo - Darkovice'!$A$1:$S$31</definedName>
    <definedName name="_xlnm.Print_Area" localSheetId="5">'7. kolo - Ludgeřovice'!$A$1:$Q$29</definedName>
    <definedName name="_xlnm.Print_Area" localSheetId="4">'8. kolo - Dobroslavice'!$A$1:$Q$29</definedName>
    <definedName name="_xlnm.Print_Area" localSheetId="3">'9. kolo - Bobrovníky'!$A$1:$Q$32</definedName>
    <definedName name="_xlnm.Print_Area" localSheetId="0">'HLM - mladší'!$A$1:$M$15</definedName>
    <definedName name="_xlnm.Print_Area" localSheetId="1">'HLM - starší'!$A$1:$M$18</definedName>
  </definedNames>
  <calcPr fullCalcOnLoad="1"/>
</workbook>
</file>

<file path=xl/sharedStrings.xml><?xml version="1.0" encoding="utf-8"?>
<sst xmlns="http://schemas.openxmlformats.org/spreadsheetml/2006/main" count="980" uniqueCount="94">
  <si>
    <t>Kolo:</t>
  </si>
  <si>
    <t>Poř.</t>
  </si>
  <si>
    <t>Družstvo</t>
  </si>
  <si>
    <t>Celkem</t>
  </si>
  <si>
    <t>Děhylov</t>
  </si>
  <si>
    <t>Závada</t>
  </si>
  <si>
    <t>Dobroslavice</t>
  </si>
  <si>
    <t>Markvartovice</t>
  </si>
  <si>
    <t>Hlučín</t>
  </si>
  <si>
    <t>Darkovice</t>
  </si>
  <si>
    <t>Ludgeřovice</t>
  </si>
  <si>
    <t>Bobrovniky</t>
  </si>
  <si>
    <t>Bohuslavice</t>
  </si>
  <si>
    <t>body</t>
  </si>
  <si>
    <t xml:space="preserve"> 13.9.2015</t>
  </si>
  <si>
    <t xml:space="preserve"> 20.9.2015</t>
  </si>
  <si>
    <t xml:space="preserve"> 27.9.2015</t>
  </si>
  <si>
    <t xml:space="preserve"> 4.10.2015</t>
  </si>
  <si>
    <t>1.</t>
  </si>
  <si>
    <t>2.</t>
  </si>
  <si>
    <t>3.</t>
  </si>
  <si>
    <t>Bobrovníky</t>
  </si>
  <si>
    <t>4.</t>
  </si>
  <si>
    <t>5.</t>
  </si>
  <si>
    <t>Jilešovice</t>
  </si>
  <si>
    <t>6.</t>
  </si>
  <si>
    <t>Vřesina</t>
  </si>
  <si>
    <t>7.</t>
  </si>
  <si>
    <t>8.</t>
  </si>
  <si>
    <t>9.</t>
  </si>
  <si>
    <t>Šilheřovice</t>
  </si>
  <si>
    <t>10.</t>
  </si>
  <si>
    <t>Strahovice</t>
  </si>
  <si>
    <t>11.</t>
  </si>
  <si>
    <t>12.</t>
  </si>
  <si>
    <t>13.</t>
  </si>
  <si>
    <t>14.</t>
  </si>
  <si>
    <t>1. kolo Hlučínské ligy mládeže - Děhylov 13. 9. 2015</t>
  </si>
  <si>
    <t>Mladší</t>
  </si>
  <si>
    <t>PÚ</t>
  </si>
  <si>
    <t>Štafeta dvojic</t>
  </si>
  <si>
    <t>Součet umístění</t>
  </si>
  <si>
    <t>Pořadí</t>
  </si>
  <si>
    <t>Body</t>
  </si>
  <si>
    <t>st.č.</t>
  </si>
  <si>
    <t>Pravý</t>
  </si>
  <si>
    <t>Levý</t>
  </si>
  <si>
    <t>Výsledný čas</t>
  </si>
  <si>
    <t>Umístění</t>
  </si>
  <si>
    <t>1. čas</t>
  </si>
  <si>
    <t>trestné</t>
  </si>
  <si>
    <t>2.čas</t>
  </si>
  <si>
    <t>Starší</t>
  </si>
  <si>
    <t>N</t>
  </si>
  <si>
    <t>2. kolo Hlučínské ligy mládeže - Závada 20. 9. 2015</t>
  </si>
  <si>
    <t>3. kolo Hlučínské ligy mládeže - Dobroslavice 27. 9. 2015</t>
  </si>
  <si>
    <t>Družstva mladší žáci</t>
  </si>
  <si>
    <t>poř.</t>
  </si>
  <si>
    <t>2. čas</t>
  </si>
  <si>
    <t>3. čas</t>
  </si>
  <si>
    <t>4. čas</t>
  </si>
  <si>
    <t>5. čas</t>
  </si>
  <si>
    <t>součet 5t</t>
  </si>
  <si>
    <t>Pořádi</t>
  </si>
  <si>
    <t>Družstva starší žáci</t>
  </si>
  <si>
    <t>4. kolo Hlučínské ligy mládeže -  Markvartovice 4. 10. 2015</t>
  </si>
  <si>
    <t>5. kolo Hlučínské ligy mládeže - Hlučín 18. 10. 2015</t>
  </si>
  <si>
    <r>
      <t>ZPV</t>
    </r>
    <r>
      <rPr>
        <sz val="12"/>
        <color indexed="8"/>
        <rFont val="Times New Roman"/>
        <family val="1"/>
      </rPr>
      <t xml:space="preserve"> (formát hh:mm,ss)</t>
    </r>
  </si>
  <si>
    <r>
      <t xml:space="preserve">Štafeta dvojic </t>
    </r>
    <r>
      <rPr>
        <sz val="12"/>
        <color indexed="8"/>
        <rFont val="Times New Roman"/>
        <family val="1"/>
      </rPr>
      <t>(formát mm:ss,00)</t>
    </r>
  </si>
  <si>
    <t>čas</t>
  </si>
  <si>
    <t xml:space="preserve">Umístění </t>
  </si>
  <si>
    <t>6. kolo Hlučínské ligy mládeže - Darkovice 13. 12. 2015</t>
  </si>
  <si>
    <t>Štafeta mix</t>
  </si>
  <si>
    <t>Uzlová štafeta</t>
  </si>
  <si>
    <t>1. pokus</t>
  </si>
  <si>
    <t>2. pokus</t>
  </si>
  <si>
    <t>St. č.</t>
  </si>
  <si>
    <t>Tr. b.</t>
  </si>
  <si>
    <t>Součet</t>
  </si>
  <si>
    <t>Výsledné pořadí</t>
  </si>
  <si>
    <t>7. kolo Hlučínské ligy mládeže - Ludgeřovice 24. 4. 2016</t>
  </si>
  <si>
    <t>8. kolo Hlučínské ligy mládeže - Dobroslavice 8. 5. 2016</t>
  </si>
  <si>
    <t>Štafeta 4x60 m</t>
  </si>
  <si>
    <t>9. kolo Hlučínské ligy mládeže - Bobrovníky 15. 5. 2016</t>
  </si>
  <si>
    <t>10. kolo Hlučínské ligy mládeže - Bohuslavice 19. 6. 2016</t>
  </si>
  <si>
    <t>Místo</t>
  </si>
  <si>
    <t>38:236</t>
  </si>
  <si>
    <t>Hlučínská Liga Mládeže 2015/2016 - mladší žáci</t>
  </si>
  <si>
    <t>Hlučínská Liga Mládeže 2015/2016 - starší žáci</t>
  </si>
  <si>
    <t>Chuchelna</t>
  </si>
  <si>
    <t xml:space="preserve"> 18.10.2015</t>
  </si>
  <si>
    <t xml:space="preserve"> 8.5.2016</t>
  </si>
  <si>
    <t xml:space="preserve"> 15.5.2016</t>
  </si>
  <si>
    <t xml:space="preserve"> 19.6.2016</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</si>
</sst>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d/mm/yyyy"/>
    <numFmt numFmtId="165" formatCode="0.000"/>
    <numFmt numFmtId="166" formatCode="mm:ss.00"/>
    <numFmt numFmtId="167" formatCode="m:ss;@"/>
    <numFmt numFmtId="168" formatCode="[h]:mm:ss;@"/>
    <numFmt numFmtId="169" formatCode="h:mm:ss;@"/>
    <numFmt numFmtId="170" formatCode="mm:ss.0;@"/>
    <numFmt numFmtId="171" formatCode="ss"/>
    <numFmt numFmtId="172" formatCode="m:ss.000"/>
    <numFmt numFmtId="173" formatCode="m:ss.00"/>
    <numFmt numFmtId="174" formatCode="m:ss"/>
  </numFmts>
  <fonts count="54">
    <font>
      <sz val="11"/>
      <color indexed="8"/>
      <name val="Calibri"/>
      <family val="2"/>
    </font>
    <font>
      <sz val="10"/>
      <name val="Arial"/>
      <family val="0"/>
    </font>
    <font>
      <b/>
      <sz val="20"/>
      <name val="Times New Roman"/>
      <family val="1"/>
    </font>
    <font>
      <b/>
      <sz val="12"/>
      <name val="Times New Roman"/>
      <family val="1"/>
    </font>
    <font>
      <sz val="12"/>
      <color indexed="8"/>
      <name val="Calibri"/>
      <family val="2"/>
    </font>
    <font>
      <sz val="12"/>
      <name val="Times New Roman"/>
      <family val="1"/>
    </font>
    <font>
      <i/>
      <sz val="12"/>
      <name val="Times New Roman"/>
      <family val="1"/>
    </font>
    <font>
      <sz val="12"/>
      <color indexed="8"/>
      <name val="Times New Roman"/>
      <family val="1"/>
    </font>
    <font>
      <b/>
      <sz val="12"/>
      <color indexed="10"/>
      <name val="Times New Roman"/>
      <family val="1"/>
    </font>
    <font>
      <sz val="11"/>
      <name val="Calibri"/>
      <family val="2"/>
    </font>
    <font>
      <sz val="11"/>
      <color indexed="9"/>
      <name val="Calibri"/>
      <family val="2"/>
    </font>
    <font>
      <sz val="11"/>
      <color indexed="10"/>
      <name val="Calibri"/>
      <family val="2"/>
    </font>
    <font>
      <b/>
      <sz val="18"/>
      <color indexed="8"/>
      <name val="Times New Roman"/>
      <family val="1"/>
    </font>
    <font>
      <b/>
      <sz val="12"/>
      <color indexed="8"/>
      <name val="Times New Roman"/>
      <family val="1"/>
    </font>
    <font>
      <sz val="12"/>
      <color indexed="9"/>
      <name val="Times New Roman"/>
      <family val="1"/>
    </font>
    <font>
      <sz val="22"/>
      <color indexed="8"/>
      <name val="Times New Roman"/>
      <family val="1"/>
    </font>
    <font>
      <sz val="14"/>
      <color indexed="8"/>
      <name val="Times New Roman"/>
      <family val="1"/>
    </font>
    <font>
      <b/>
      <sz val="14"/>
      <color indexed="8"/>
      <name val="Times New Roman"/>
      <family val="1"/>
    </font>
    <font>
      <b/>
      <sz val="14"/>
      <color indexed="10"/>
      <name val="Times New Roman"/>
      <family val="1"/>
    </font>
    <font>
      <b/>
      <sz val="14"/>
      <name val="Times New Roman"/>
      <family val="1"/>
    </font>
    <font>
      <sz val="14"/>
      <name val="Times New Roman"/>
      <family val="1"/>
    </font>
    <font>
      <b/>
      <sz val="11"/>
      <color indexed="8"/>
      <name val="Calibri"/>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theme="1"/>
      <name val="Times New Roman"/>
      <family val="1"/>
    </font>
    <font>
      <b/>
      <sz val="12"/>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s>
  <borders count="9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style="medium">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style="thin">
        <color indexed="8"/>
      </right>
      <top>
        <color indexed="63"/>
      </top>
      <bottom>
        <color indexed="63"/>
      </bottom>
    </border>
    <border>
      <left style="thin">
        <color indexed="8"/>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color indexed="63"/>
      </right>
      <top>
        <color indexed="63"/>
      </top>
      <bottom style="thin">
        <color indexed="8"/>
      </bottom>
    </border>
    <border>
      <left style="medium">
        <color indexed="8"/>
      </left>
      <right style="medium">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style="thin">
        <color indexed="8"/>
      </top>
      <bottom>
        <color indexed="63"/>
      </bottom>
    </border>
    <border>
      <left style="medium">
        <color indexed="8"/>
      </left>
      <right style="thin">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thin">
        <color indexed="8"/>
      </top>
      <bottom style="medium">
        <color indexed="8"/>
      </bottom>
    </border>
    <border>
      <left>
        <color indexed="63"/>
      </left>
      <right>
        <color indexed="63"/>
      </right>
      <top style="medium">
        <color indexed="8"/>
      </top>
      <bottom>
        <color indexed="63"/>
      </bottom>
    </border>
    <border>
      <left style="thin">
        <color indexed="8"/>
      </left>
      <right style="medium">
        <color indexed="8"/>
      </right>
      <top style="medium">
        <color indexed="8"/>
      </top>
      <bottom style="thin">
        <color indexed="8"/>
      </bottom>
    </border>
    <border>
      <left style="medium">
        <color indexed="8"/>
      </left>
      <right style="medium">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style="thin">
        <color indexed="8"/>
      </top>
      <bottom>
        <color indexed="63"/>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thin">
        <color indexed="8"/>
      </left>
      <right style="medium">
        <color indexed="8"/>
      </right>
      <top>
        <color indexed="63"/>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color indexed="63"/>
      </right>
      <top style="thin">
        <color indexed="8"/>
      </top>
      <bottom style="medium">
        <color indexed="8"/>
      </bottom>
    </border>
    <border>
      <left style="thin">
        <color indexed="8"/>
      </left>
      <right>
        <color indexed="63"/>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color indexed="63"/>
      </right>
      <top style="medium">
        <color indexed="8"/>
      </top>
      <bottom style="medium">
        <color indexed="8"/>
      </bottom>
    </border>
    <border>
      <left style="double">
        <color indexed="8"/>
      </left>
      <right style="medium">
        <color indexed="8"/>
      </right>
      <top style="medium">
        <color indexed="8"/>
      </top>
      <bottom style="medium">
        <color indexed="8"/>
      </bottom>
    </border>
    <border>
      <left style="medium">
        <color indexed="8"/>
      </left>
      <right style="double">
        <color indexed="8"/>
      </right>
      <top style="medium">
        <color indexed="8"/>
      </top>
      <bottom style="medium">
        <color indexed="8"/>
      </bottom>
    </border>
    <border>
      <left style="thin">
        <color indexed="8"/>
      </left>
      <right style="double">
        <color indexed="8"/>
      </right>
      <top style="medium">
        <color indexed="8"/>
      </top>
      <bottom style="thin">
        <color indexed="8"/>
      </bottom>
    </border>
    <border>
      <left style="double">
        <color indexed="8"/>
      </left>
      <right style="thin">
        <color indexed="8"/>
      </right>
      <top style="medium">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medium">
        <color indexed="8"/>
      </top>
      <bottom style="medium">
        <color indexed="8"/>
      </bottom>
    </border>
    <border>
      <left style="double">
        <color indexed="8"/>
      </left>
      <right style="thin">
        <color indexed="8"/>
      </right>
      <top>
        <color indexed="63"/>
      </top>
      <bottom style="thin">
        <color indexed="8"/>
      </bottom>
    </border>
    <border>
      <left style="medium">
        <color indexed="8"/>
      </left>
      <right>
        <color indexed="63"/>
      </right>
      <top style="medium">
        <color indexed="8"/>
      </top>
      <bottom style="thin">
        <color indexed="8"/>
      </bottom>
    </border>
    <border>
      <left style="medium">
        <color indexed="8"/>
      </left>
      <right style="medium">
        <color indexed="8"/>
      </right>
      <top style="thin">
        <color indexed="8"/>
      </top>
      <bottom>
        <color indexed="63"/>
      </bottom>
    </border>
    <border>
      <left style="medium">
        <color indexed="8"/>
      </left>
      <right style="thin">
        <color indexed="8"/>
      </right>
      <top style="medium">
        <color indexed="8"/>
      </top>
      <bottom style="medium">
        <color indexed="8"/>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medium">
        <color indexed="8"/>
      </left>
      <right>
        <color indexed="63"/>
      </right>
      <top>
        <color indexed="63"/>
      </top>
      <bottom style="thin">
        <color indexed="8"/>
      </bottom>
    </border>
    <border>
      <left style="medium"/>
      <right style="thin"/>
      <top style="thin"/>
      <bottom>
        <color indexed="63"/>
      </bottom>
    </border>
    <border>
      <left style="thin"/>
      <right>
        <color indexed="63"/>
      </right>
      <top style="thin"/>
      <bottom>
        <color indexed="63"/>
      </bottom>
    </border>
    <border>
      <left style="medium">
        <color indexed="8"/>
      </left>
      <right>
        <color indexed="63"/>
      </right>
      <top style="thin"/>
      <bottom style="medium"/>
    </border>
    <border>
      <left style="thin">
        <color indexed="8"/>
      </left>
      <right style="double">
        <color indexed="8"/>
      </right>
      <top style="thin">
        <color indexed="8"/>
      </top>
      <bottom style="medium">
        <color indexed="8"/>
      </bottom>
    </border>
    <border>
      <left style="medium">
        <color indexed="8"/>
      </left>
      <right style="thin">
        <color indexed="8"/>
      </right>
      <top>
        <color indexed="63"/>
      </top>
      <bottom style="medium">
        <color indexed="8"/>
      </bottom>
    </border>
    <border>
      <left style="thin">
        <color indexed="8"/>
      </left>
      <right style="medium">
        <color indexed="8"/>
      </right>
      <top style="thin">
        <color indexed="8"/>
      </top>
      <bottom style="medium"/>
    </border>
    <border>
      <left style="medium">
        <color indexed="8"/>
      </left>
      <right style="medium">
        <color indexed="8"/>
      </right>
      <top style="thin">
        <color indexed="8"/>
      </top>
      <bottom style="medium"/>
    </border>
    <border>
      <left>
        <color indexed="63"/>
      </left>
      <right>
        <color indexed="63"/>
      </right>
      <top style="medium"/>
      <bottom>
        <color indexed="63"/>
      </bottom>
    </border>
    <border>
      <left style="double">
        <color indexed="8"/>
      </left>
      <right style="thin">
        <color indexed="8"/>
      </right>
      <top style="thin">
        <color indexed="8"/>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style="thin">
        <color indexed="8"/>
      </bottom>
    </border>
    <border>
      <left style="double">
        <color indexed="8"/>
      </left>
      <right style="medium">
        <color indexed="8"/>
      </right>
      <top style="medium">
        <color indexed="8"/>
      </top>
      <bottom>
        <color indexed="63"/>
      </bottom>
    </border>
    <border>
      <left style="double">
        <color indexed="8"/>
      </left>
      <right style="double">
        <color indexed="8"/>
      </right>
      <top style="medium">
        <color indexed="8"/>
      </top>
      <bottom style="medium">
        <color indexed="8"/>
      </bottom>
    </border>
    <border>
      <left>
        <color indexed="63"/>
      </left>
      <right style="medium">
        <color indexed="8"/>
      </right>
      <top style="medium">
        <color indexed="8"/>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38" fillId="20" borderId="0" applyNumberFormat="0" applyBorder="0" applyAlignment="0" applyProtection="0"/>
    <xf numFmtId="0" fontId="39" fillId="21" borderId="2" applyNumberFormat="0" applyAlignment="0" applyProtection="0"/>
    <xf numFmtId="44" fontId="1" fillId="0" borderId="0" applyFill="0" applyBorder="0" applyAlignment="0" applyProtection="0"/>
    <xf numFmtId="42"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1" fillId="0" borderId="0">
      <alignment/>
      <protection/>
    </xf>
    <xf numFmtId="0" fontId="0" fillId="23" borderId="6" applyNumberFormat="0" applyFont="0" applyAlignment="0" applyProtection="0"/>
    <xf numFmtId="9" fontId="1" fillId="0" borderId="0" applyFill="0" applyBorder="0" applyAlignment="0" applyProtection="0"/>
    <xf numFmtId="0" fontId="45" fillId="0" borderId="7" applyNumberFormat="0" applyFill="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496">
    <xf numFmtId="0" fontId="0" fillId="0" borderId="0" xfId="0" applyAlignment="1">
      <alignment/>
    </xf>
    <xf numFmtId="0" fontId="3" fillId="0" borderId="10" xfId="46" applyFont="1" applyFill="1" applyBorder="1" applyAlignment="1" applyProtection="1">
      <alignment horizontal="center" vertical="center"/>
      <protection/>
    </xf>
    <xf numFmtId="0" fontId="3" fillId="33" borderId="11" xfId="46" applyFont="1" applyFill="1" applyBorder="1" applyAlignment="1" applyProtection="1">
      <alignment horizontal="center" vertical="center"/>
      <protection/>
    </xf>
    <xf numFmtId="0" fontId="3" fillId="0" borderId="11" xfId="46" applyFont="1" applyFill="1" applyBorder="1" applyAlignment="1" applyProtection="1">
      <alignment horizontal="center" vertical="center"/>
      <protection/>
    </xf>
    <xf numFmtId="0" fontId="3" fillId="0" borderId="12" xfId="46" applyFont="1" applyFill="1" applyBorder="1" applyAlignment="1" applyProtection="1">
      <alignment horizontal="center" vertical="center"/>
      <protection/>
    </xf>
    <xf numFmtId="0" fontId="3" fillId="33" borderId="13" xfId="46" applyFont="1" applyFill="1" applyBorder="1" applyAlignment="1" applyProtection="1">
      <alignment horizontal="center" vertical="center"/>
      <protection/>
    </xf>
    <xf numFmtId="0" fontId="3" fillId="0" borderId="14" xfId="46" applyFont="1" applyFill="1" applyBorder="1" applyAlignment="1" applyProtection="1">
      <alignment horizontal="center" vertical="center"/>
      <protection/>
    </xf>
    <xf numFmtId="0" fontId="3" fillId="0" borderId="0" xfId="46" applyFont="1" applyFill="1" applyBorder="1" applyAlignment="1" applyProtection="1">
      <alignment horizontal="center" vertical="center"/>
      <protection/>
    </xf>
    <xf numFmtId="0" fontId="4" fillId="0" borderId="0" xfId="0" applyFont="1" applyAlignment="1">
      <alignment/>
    </xf>
    <xf numFmtId="0" fontId="5" fillId="33" borderId="15" xfId="46" applyFont="1" applyFill="1" applyBorder="1" applyAlignment="1">
      <alignment vertical="center"/>
      <protection/>
    </xf>
    <xf numFmtId="0" fontId="5" fillId="33" borderId="16" xfId="46" applyFont="1" applyFill="1" applyBorder="1" applyAlignment="1">
      <alignment vertical="center"/>
      <protection/>
    </xf>
    <xf numFmtId="0" fontId="5" fillId="33" borderId="17" xfId="46" applyFont="1" applyFill="1" applyBorder="1" applyAlignment="1">
      <alignment horizontal="center" wrapText="1"/>
      <protection/>
    </xf>
    <xf numFmtId="0" fontId="5" fillId="33" borderId="15" xfId="46" applyFont="1" applyFill="1" applyBorder="1" applyAlignment="1">
      <alignment horizontal="center" wrapText="1"/>
      <protection/>
    </xf>
    <xf numFmtId="0" fontId="5" fillId="33" borderId="18" xfId="46" applyFont="1" applyFill="1" applyBorder="1" applyAlignment="1">
      <alignment horizontal="center" wrapText="1"/>
      <protection/>
    </xf>
    <xf numFmtId="0" fontId="5" fillId="33" borderId="19" xfId="46" applyFont="1" applyFill="1" applyBorder="1" applyAlignment="1">
      <alignment horizontal="center" wrapText="1"/>
      <protection/>
    </xf>
    <xf numFmtId="0" fontId="5" fillId="33" borderId="16" xfId="46" applyFont="1" applyFill="1" applyBorder="1" applyAlignment="1">
      <alignment horizontal="center" wrapText="1"/>
      <protection/>
    </xf>
    <xf numFmtId="0" fontId="5" fillId="33" borderId="20" xfId="46" applyFont="1" applyFill="1" applyBorder="1" applyAlignment="1">
      <alignment horizontal="center" wrapText="1"/>
      <protection/>
    </xf>
    <xf numFmtId="0" fontId="5" fillId="0" borderId="14" xfId="46" applyFont="1" applyFill="1" applyBorder="1" applyAlignment="1">
      <alignment horizontal="center" wrapText="1"/>
      <protection/>
    </xf>
    <xf numFmtId="0" fontId="5" fillId="0" borderId="0" xfId="46" applyFont="1" applyFill="1" applyBorder="1" applyAlignment="1">
      <alignment horizontal="center" wrapText="1"/>
      <protection/>
    </xf>
    <xf numFmtId="0" fontId="5" fillId="33" borderId="21" xfId="46" applyFont="1" applyFill="1" applyBorder="1" applyAlignment="1">
      <alignment vertical="center"/>
      <protection/>
    </xf>
    <xf numFmtId="0" fontId="5" fillId="33" borderId="22" xfId="46" applyFont="1" applyFill="1" applyBorder="1" applyAlignment="1">
      <alignment vertical="center"/>
      <protection/>
    </xf>
    <xf numFmtId="0" fontId="5" fillId="33" borderId="23" xfId="46" applyFont="1" applyFill="1" applyBorder="1" applyAlignment="1">
      <alignment horizontal="center" wrapText="1"/>
      <protection/>
    </xf>
    <xf numFmtId="0" fontId="5" fillId="33" borderId="24" xfId="46" applyFont="1" applyFill="1" applyBorder="1" applyAlignment="1">
      <alignment horizontal="center" wrapText="1"/>
      <protection/>
    </xf>
    <xf numFmtId="0" fontId="5" fillId="33" borderId="25" xfId="46" applyFont="1" applyFill="1" applyBorder="1" applyAlignment="1">
      <alignment horizontal="center" wrapText="1"/>
      <protection/>
    </xf>
    <xf numFmtId="0" fontId="5" fillId="33" borderId="26" xfId="46" applyFont="1" applyFill="1" applyBorder="1" applyAlignment="1">
      <alignment horizontal="center" wrapText="1"/>
      <protection/>
    </xf>
    <xf numFmtId="164" fontId="5" fillId="33" borderId="22" xfId="46" applyNumberFormat="1" applyFont="1" applyFill="1" applyBorder="1" applyAlignment="1">
      <alignment horizontal="center" wrapText="1"/>
      <protection/>
    </xf>
    <xf numFmtId="164" fontId="5" fillId="33" borderId="24" xfId="46" applyNumberFormat="1" applyFont="1" applyFill="1" applyBorder="1" applyAlignment="1">
      <alignment horizontal="center" wrapText="1"/>
      <protection/>
    </xf>
    <xf numFmtId="164" fontId="5" fillId="0" borderId="14" xfId="46" applyNumberFormat="1" applyFont="1" applyFill="1" applyBorder="1" applyAlignment="1">
      <alignment horizontal="center" wrapText="1"/>
      <protection/>
    </xf>
    <xf numFmtId="164" fontId="5" fillId="0" borderId="0" xfId="46" applyNumberFormat="1" applyFont="1" applyFill="1" applyBorder="1" applyAlignment="1">
      <alignment horizontal="center" wrapText="1"/>
      <protection/>
    </xf>
    <xf numFmtId="0" fontId="6" fillId="33" borderId="27" xfId="46" applyFont="1" applyFill="1" applyBorder="1" applyAlignment="1">
      <alignment horizontal="center" wrapText="1"/>
      <protection/>
    </xf>
    <xf numFmtId="0" fontId="7" fillId="0" borderId="28" xfId="0" applyFont="1" applyFill="1" applyBorder="1" applyAlignment="1">
      <alignment/>
    </xf>
    <xf numFmtId="0" fontId="8" fillId="33" borderId="29" xfId="46" applyFont="1" applyFill="1" applyBorder="1" applyAlignment="1">
      <alignment horizontal="center" wrapText="1"/>
      <protection/>
    </xf>
    <xf numFmtId="0" fontId="5" fillId="34" borderId="27" xfId="46" applyFont="1" applyFill="1" applyBorder="1" applyAlignment="1">
      <alignment horizontal="center"/>
      <protection/>
    </xf>
    <xf numFmtId="0" fontId="5" fillId="33" borderId="30" xfId="46" applyFont="1" applyFill="1" applyBorder="1" applyAlignment="1">
      <alignment horizontal="center"/>
      <protection/>
    </xf>
    <xf numFmtId="0" fontId="5" fillId="0" borderId="30" xfId="46" applyFont="1" applyFill="1" applyBorder="1" applyAlignment="1">
      <alignment horizontal="center"/>
      <protection/>
    </xf>
    <xf numFmtId="0" fontId="5" fillId="0" borderId="31" xfId="46" applyFont="1" applyFill="1" applyBorder="1" applyAlignment="1">
      <alignment horizontal="center"/>
      <protection/>
    </xf>
    <xf numFmtId="0" fontId="5" fillId="33" borderId="32" xfId="46" applyFont="1" applyFill="1" applyBorder="1" applyAlignment="1">
      <alignment horizontal="center"/>
      <protection/>
    </xf>
    <xf numFmtId="0" fontId="5" fillId="0" borderId="27" xfId="46" applyFont="1" applyFill="1" applyBorder="1" applyAlignment="1">
      <alignment horizontal="center"/>
      <protection/>
    </xf>
    <xf numFmtId="0" fontId="5" fillId="0" borderId="33" xfId="46" applyFont="1" applyFill="1" applyBorder="1" applyAlignment="1">
      <alignment horizontal="center"/>
      <protection/>
    </xf>
    <xf numFmtId="0" fontId="5" fillId="0" borderId="14" xfId="46" applyFont="1" applyFill="1" applyBorder="1" applyAlignment="1">
      <alignment horizontal="center"/>
      <protection/>
    </xf>
    <xf numFmtId="0" fontId="5" fillId="0" borderId="0" xfId="46" applyFont="1" applyFill="1" applyBorder="1" applyAlignment="1">
      <alignment horizontal="center"/>
      <protection/>
    </xf>
    <xf numFmtId="0" fontId="6" fillId="33" borderId="34" xfId="46" applyFont="1" applyFill="1" applyBorder="1" applyAlignment="1">
      <alignment horizontal="center" wrapText="1"/>
      <protection/>
    </xf>
    <xf numFmtId="0" fontId="7" fillId="0" borderId="35" xfId="0" applyFont="1" applyFill="1" applyBorder="1" applyAlignment="1">
      <alignment/>
    </xf>
    <xf numFmtId="0" fontId="5" fillId="34" borderId="34" xfId="46" applyFont="1" applyFill="1" applyBorder="1" applyAlignment="1">
      <alignment horizontal="center"/>
      <protection/>
    </xf>
    <xf numFmtId="0" fontId="5" fillId="33" borderId="31" xfId="46" applyFont="1" applyFill="1" applyBorder="1" applyAlignment="1">
      <alignment horizontal="center"/>
      <protection/>
    </xf>
    <xf numFmtId="0" fontId="5" fillId="0" borderId="34" xfId="46" applyFont="1" applyFill="1" applyBorder="1" applyAlignment="1">
      <alignment horizontal="center"/>
      <protection/>
    </xf>
    <xf numFmtId="0" fontId="6" fillId="33" borderId="34" xfId="46" applyNumberFormat="1" applyFont="1" applyFill="1" applyBorder="1" applyAlignment="1">
      <alignment horizontal="center" wrapText="1"/>
      <protection/>
    </xf>
    <xf numFmtId="0" fontId="7" fillId="0" borderId="36" xfId="0" applyFont="1" applyFill="1" applyBorder="1" applyAlignment="1">
      <alignment/>
    </xf>
    <xf numFmtId="0" fontId="6" fillId="33" borderId="37" xfId="46" applyNumberFormat="1" applyFont="1" applyFill="1" applyBorder="1" applyAlignment="1">
      <alignment horizontal="center" wrapText="1"/>
      <protection/>
    </xf>
    <xf numFmtId="0" fontId="6" fillId="33" borderId="37" xfId="46" applyFont="1" applyFill="1" applyBorder="1" applyAlignment="1">
      <alignment horizontal="center" wrapText="1"/>
      <protection/>
    </xf>
    <xf numFmtId="0" fontId="5" fillId="33" borderId="38" xfId="46" applyFont="1" applyFill="1" applyBorder="1" applyAlignment="1">
      <alignment horizontal="center"/>
      <protection/>
    </xf>
    <xf numFmtId="0" fontId="5" fillId="0" borderId="38" xfId="46" applyFont="1" applyFill="1" applyBorder="1" applyAlignment="1">
      <alignment horizontal="center"/>
      <protection/>
    </xf>
    <xf numFmtId="0" fontId="5" fillId="33" borderId="39" xfId="46" applyFont="1" applyFill="1" applyBorder="1" applyAlignment="1">
      <alignment horizontal="center"/>
      <protection/>
    </xf>
    <xf numFmtId="0" fontId="5" fillId="0" borderId="37" xfId="46" applyFont="1" applyFill="1" applyBorder="1" applyAlignment="1">
      <alignment horizontal="center"/>
      <protection/>
    </xf>
    <xf numFmtId="0" fontId="5" fillId="0" borderId="40" xfId="46" applyFont="1" applyFill="1" applyBorder="1" applyAlignment="1">
      <alignment horizontal="center"/>
      <protection/>
    </xf>
    <xf numFmtId="0" fontId="6" fillId="33" borderId="41" xfId="46" applyFont="1" applyFill="1" applyBorder="1" applyAlignment="1">
      <alignment horizontal="center" wrapText="1"/>
      <protection/>
    </xf>
    <xf numFmtId="0" fontId="8" fillId="33" borderId="42" xfId="46" applyFont="1" applyFill="1" applyBorder="1" applyAlignment="1">
      <alignment horizontal="center" wrapText="1"/>
      <protection/>
    </xf>
    <xf numFmtId="0" fontId="5" fillId="34" borderId="41" xfId="46" applyFont="1" applyFill="1" applyBorder="1" applyAlignment="1">
      <alignment horizontal="center"/>
      <protection/>
    </xf>
    <xf numFmtId="0" fontId="5" fillId="33" borderId="43" xfId="46" applyFont="1" applyFill="1" applyBorder="1" applyAlignment="1">
      <alignment horizontal="center"/>
      <protection/>
    </xf>
    <xf numFmtId="0" fontId="5" fillId="0" borderId="43" xfId="46" applyFont="1" applyFill="1" applyBorder="1" applyAlignment="1">
      <alignment horizontal="center"/>
      <protection/>
    </xf>
    <xf numFmtId="0" fontId="5" fillId="33" borderId="44" xfId="46" applyFont="1" applyFill="1" applyBorder="1" applyAlignment="1">
      <alignment horizontal="center"/>
      <protection/>
    </xf>
    <xf numFmtId="0" fontId="5" fillId="0" borderId="41" xfId="46" applyFont="1" applyFill="1" applyBorder="1" applyAlignment="1">
      <alignment horizontal="center"/>
      <protection/>
    </xf>
    <xf numFmtId="0" fontId="5" fillId="0" borderId="45" xfId="46" applyFont="1" applyFill="1" applyBorder="1" applyAlignment="1">
      <alignment horizontal="center"/>
      <protection/>
    </xf>
    <xf numFmtId="0" fontId="0" fillId="0" borderId="0" xfId="0" applyBorder="1" applyAlignment="1">
      <alignment/>
    </xf>
    <xf numFmtId="0" fontId="0" fillId="0" borderId="46" xfId="0" applyBorder="1" applyAlignment="1">
      <alignment/>
    </xf>
    <xf numFmtId="0" fontId="0" fillId="0" borderId="0" xfId="0" applyAlignment="1">
      <alignment horizontal="center"/>
    </xf>
    <xf numFmtId="0" fontId="7" fillId="0" borderId="47" xfId="0" applyFont="1" applyFill="1" applyBorder="1" applyAlignment="1">
      <alignment/>
    </xf>
    <xf numFmtId="0" fontId="8" fillId="33" borderId="48" xfId="46" applyFont="1" applyFill="1" applyBorder="1" applyAlignment="1">
      <alignment horizontal="center" wrapText="1"/>
      <protection/>
    </xf>
    <xf numFmtId="0" fontId="5" fillId="0" borderId="49" xfId="46" applyFont="1" applyFill="1" applyBorder="1" applyAlignment="1">
      <alignment horizontal="center"/>
      <protection/>
    </xf>
    <xf numFmtId="0" fontId="5" fillId="33" borderId="50" xfId="46" applyFont="1" applyFill="1" applyBorder="1" applyAlignment="1">
      <alignment horizontal="center"/>
      <protection/>
    </xf>
    <xf numFmtId="0" fontId="7" fillId="0" borderId="32" xfId="0" applyFont="1" applyFill="1" applyBorder="1" applyAlignment="1">
      <alignment/>
    </xf>
    <xf numFmtId="0" fontId="6" fillId="33" borderId="51" xfId="46" applyFont="1" applyFill="1" applyBorder="1" applyAlignment="1">
      <alignment horizontal="center" wrapText="1"/>
      <protection/>
    </xf>
    <xf numFmtId="0" fontId="7" fillId="0" borderId="39" xfId="0" applyFont="1" applyFill="1" applyBorder="1" applyAlignment="1">
      <alignment/>
    </xf>
    <xf numFmtId="0" fontId="6" fillId="33" borderId="52" xfId="46" applyFont="1" applyFill="1" applyBorder="1" applyAlignment="1">
      <alignment horizontal="center" wrapText="1"/>
      <protection/>
    </xf>
    <xf numFmtId="0" fontId="5" fillId="33" borderId="53" xfId="46" applyFont="1" applyFill="1" applyBorder="1" applyAlignment="1">
      <alignment horizontal="center"/>
      <protection/>
    </xf>
    <xf numFmtId="0" fontId="6" fillId="33" borderId="54" xfId="46" applyFont="1" applyFill="1" applyBorder="1" applyAlignment="1">
      <alignment horizontal="center" wrapText="1"/>
      <protection/>
    </xf>
    <xf numFmtId="0" fontId="7" fillId="0" borderId="44" xfId="0" applyFont="1" applyFill="1" applyBorder="1" applyAlignment="1">
      <alignment/>
    </xf>
    <xf numFmtId="0" fontId="5" fillId="33" borderId="55" xfId="46" applyFont="1" applyFill="1" applyBorder="1" applyAlignment="1">
      <alignment horizontal="center"/>
      <protection/>
    </xf>
    <xf numFmtId="0" fontId="9" fillId="0" borderId="0" xfId="0" applyFont="1" applyAlignment="1">
      <alignment/>
    </xf>
    <xf numFmtId="0" fontId="10" fillId="0" borderId="0" xfId="0" applyFont="1" applyAlignment="1">
      <alignment/>
    </xf>
    <xf numFmtId="0" fontId="11" fillId="0" borderId="0" xfId="0" applyFont="1" applyAlignment="1">
      <alignment/>
    </xf>
    <xf numFmtId="164" fontId="7" fillId="34" borderId="0" xfId="0" applyNumberFormat="1" applyFont="1" applyFill="1" applyAlignment="1">
      <alignment horizontal="center"/>
    </xf>
    <xf numFmtId="0" fontId="13" fillId="33" borderId="56" xfId="0" applyFont="1" applyFill="1" applyBorder="1" applyAlignment="1">
      <alignment horizontal="center"/>
    </xf>
    <xf numFmtId="0" fontId="7" fillId="33" borderId="41" xfId="0" applyFont="1" applyFill="1" applyBorder="1" applyAlignment="1">
      <alignment horizontal="center"/>
    </xf>
    <xf numFmtId="0" fontId="7" fillId="33" borderId="44" xfId="0" applyFont="1" applyFill="1" applyBorder="1" applyAlignment="1">
      <alignment/>
    </xf>
    <xf numFmtId="0" fontId="7" fillId="33" borderId="43" xfId="0" applyFont="1" applyFill="1" applyBorder="1" applyAlignment="1">
      <alignment horizontal="center"/>
    </xf>
    <xf numFmtId="0" fontId="13" fillId="33" borderId="55" xfId="0" applyFont="1" applyFill="1" applyBorder="1" applyAlignment="1">
      <alignment horizontal="center"/>
    </xf>
    <xf numFmtId="0" fontId="13" fillId="33" borderId="44" xfId="0" applyFont="1" applyFill="1" applyBorder="1" applyAlignment="1">
      <alignment horizontal="center"/>
    </xf>
    <xf numFmtId="47" fontId="7" fillId="33" borderId="55" xfId="0" applyNumberFormat="1" applyFont="1" applyFill="1" applyBorder="1" applyAlignment="1">
      <alignment horizontal="center"/>
    </xf>
    <xf numFmtId="47" fontId="7" fillId="33" borderId="43" xfId="0" applyNumberFormat="1" applyFont="1" applyFill="1" applyBorder="1" applyAlignment="1">
      <alignment horizontal="center"/>
    </xf>
    <xf numFmtId="47" fontId="13" fillId="33" borderId="43" xfId="0" applyNumberFormat="1" applyFont="1" applyFill="1" applyBorder="1" applyAlignment="1">
      <alignment horizontal="center"/>
    </xf>
    <xf numFmtId="0" fontId="7" fillId="0" borderId="27" xfId="0" applyFont="1" applyFill="1" applyBorder="1" applyAlignment="1">
      <alignment horizontal="center"/>
    </xf>
    <xf numFmtId="165" fontId="7" fillId="34" borderId="27" xfId="0" applyNumberFormat="1" applyFont="1" applyFill="1" applyBorder="1" applyAlignment="1">
      <alignment horizontal="center" vertical="center"/>
    </xf>
    <xf numFmtId="165" fontId="7" fillId="34" borderId="50" xfId="0" applyNumberFormat="1" applyFont="1" applyFill="1" applyBorder="1" applyAlignment="1">
      <alignment horizontal="center" vertical="center"/>
    </xf>
    <xf numFmtId="165" fontId="13" fillId="34" borderId="50" xfId="0" applyNumberFormat="1" applyFont="1" applyFill="1" applyBorder="1" applyAlignment="1">
      <alignment horizontal="center" vertical="center"/>
    </xf>
    <xf numFmtId="0" fontId="13" fillId="34" borderId="57" xfId="0" applyFont="1" applyFill="1" applyBorder="1" applyAlignment="1">
      <alignment horizontal="center"/>
    </xf>
    <xf numFmtId="166" fontId="7" fillId="34" borderId="58" xfId="0" applyNumberFormat="1" applyFont="1" applyFill="1" applyBorder="1" applyAlignment="1">
      <alignment horizontal="center"/>
    </xf>
    <xf numFmtId="167" fontId="7" fillId="34" borderId="31" xfId="0" applyNumberFormat="1" applyFont="1" applyFill="1" applyBorder="1" applyAlignment="1">
      <alignment horizontal="center"/>
    </xf>
    <xf numFmtId="166" fontId="13" fillId="0" borderId="30" xfId="0" applyNumberFormat="1" applyFont="1" applyFill="1" applyBorder="1" applyAlignment="1">
      <alignment horizontal="center"/>
    </xf>
    <xf numFmtId="166" fontId="7" fillId="34" borderId="30" xfId="0" applyNumberFormat="1" applyFont="1" applyFill="1" applyBorder="1" applyAlignment="1">
      <alignment horizontal="center"/>
    </xf>
    <xf numFmtId="167" fontId="7" fillId="34" borderId="30" xfId="0" applyNumberFormat="1" applyFont="1" applyFill="1" applyBorder="1" applyAlignment="1">
      <alignment horizontal="center"/>
    </xf>
    <xf numFmtId="166" fontId="13" fillId="34" borderId="59" xfId="0" applyNumberFormat="1" applyFont="1" applyFill="1" applyBorder="1" applyAlignment="1">
      <alignment horizontal="center"/>
    </xf>
    <xf numFmtId="0" fontId="13" fillId="34" borderId="47" xfId="0" applyFont="1" applyFill="1" applyBorder="1" applyAlignment="1">
      <alignment horizontal="center"/>
    </xf>
    <xf numFmtId="0" fontId="13" fillId="34" borderId="56" xfId="0" applyFont="1" applyFill="1" applyBorder="1" applyAlignment="1">
      <alignment horizontal="center"/>
    </xf>
    <xf numFmtId="0" fontId="8" fillId="34" borderId="56" xfId="0" applyFont="1" applyFill="1" applyBorder="1" applyAlignment="1">
      <alignment horizontal="center"/>
    </xf>
    <xf numFmtId="0" fontId="3" fillId="34" borderId="56" xfId="0" applyFont="1" applyFill="1" applyBorder="1" applyAlignment="1">
      <alignment horizontal="center"/>
    </xf>
    <xf numFmtId="0" fontId="14" fillId="0" borderId="0" xfId="0" applyFont="1" applyAlignment="1">
      <alignment/>
    </xf>
    <xf numFmtId="0" fontId="7" fillId="33" borderId="34" xfId="0" applyFont="1" applyFill="1" applyBorder="1" applyAlignment="1">
      <alignment horizontal="center"/>
    </xf>
    <xf numFmtId="0" fontId="7" fillId="33" borderId="32" xfId="0" applyFont="1" applyFill="1" applyBorder="1" applyAlignment="1">
      <alignment/>
    </xf>
    <xf numFmtId="165" fontId="7" fillId="33" borderId="60" xfId="0" applyNumberFormat="1" applyFont="1" applyFill="1" applyBorder="1" applyAlignment="1">
      <alignment horizontal="center" vertical="center"/>
    </xf>
    <xf numFmtId="165" fontId="7" fillId="33" borderId="50" xfId="0" applyNumberFormat="1" applyFont="1" applyFill="1" applyBorder="1" applyAlignment="1">
      <alignment horizontal="center" vertical="center"/>
    </xf>
    <xf numFmtId="165" fontId="13" fillId="33" borderId="50" xfId="0" applyNumberFormat="1" applyFont="1" applyFill="1" applyBorder="1" applyAlignment="1">
      <alignment horizontal="center" vertical="center"/>
    </xf>
    <xf numFmtId="0" fontId="13" fillId="33" borderId="57" xfId="0" applyFont="1" applyFill="1" applyBorder="1" applyAlignment="1">
      <alignment horizontal="center"/>
    </xf>
    <xf numFmtId="166" fontId="7" fillId="33" borderId="53" xfId="0" applyNumberFormat="1" applyFont="1" applyFill="1" applyBorder="1" applyAlignment="1">
      <alignment horizontal="center"/>
    </xf>
    <xf numFmtId="167" fontId="7" fillId="33" borderId="31" xfId="0" applyNumberFormat="1" applyFont="1" applyFill="1" applyBorder="1" applyAlignment="1">
      <alignment horizontal="center"/>
    </xf>
    <xf numFmtId="166" fontId="13" fillId="33" borderId="31" xfId="0" applyNumberFormat="1" applyFont="1" applyFill="1" applyBorder="1" applyAlignment="1">
      <alignment horizontal="center"/>
    </xf>
    <xf numFmtId="166" fontId="7" fillId="33" borderId="31" xfId="0" applyNumberFormat="1" applyFont="1" applyFill="1" applyBorder="1" applyAlignment="1">
      <alignment horizontal="center"/>
    </xf>
    <xf numFmtId="0" fontId="13" fillId="33" borderId="32" xfId="0" applyFont="1" applyFill="1" applyBorder="1" applyAlignment="1">
      <alignment horizontal="center"/>
    </xf>
    <xf numFmtId="0" fontId="13" fillId="33" borderId="29" xfId="0" applyFont="1" applyFill="1" applyBorder="1" applyAlignment="1">
      <alignment horizontal="center"/>
    </xf>
    <xf numFmtId="0" fontId="8" fillId="33" borderId="29" xfId="0" applyFont="1" applyFill="1" applyBorder="1" applyAlignment="1">
      <alignment horizontal="center"/>
    </xf>
    <xf numFmtId="0" fontId="3" fillId="33" borderId="29" xfId="0" applyFont="1" applyFill="1" applyBorder="1" applyAlignment="1">
      <alignment horizontal="center"/>
    </xf>
    <xf numFmtId="0" fontId="7" fillId="0" borderId="34" xfId="0" applyFont="1" applyFill="1" applyBorder="1" applyAlignment="1">
      <alignment horizontal="center"/>
    </xf>
    <xf numFmtId="165" fontId="7" fillId="34" borderId="60" xfId="0" applyNumberFormat="1" applyFont="1" applyFill="1" applyBorder="1" applyAlignment="1">
      <alignment horizontal="center" vertical="center"/>
    </xf>
    <xf numFmtId="166" fontId="7" fillId="34" borderId="61" xfId="0" applyNumberFormat="1" applyFont="1" applyFill="1" applyBorder="1" applyAlignment="1">
      <alignment horizontal="center"/>
    </xf>
    <xf numFmtId="166" fontId="13" fillId="0" borderId="31" xfId="0" applyNumberFormat="1" applyFont="1" applyFill="1" applyBorder="1" applyAlignment="1">
      <alignment horizontal="center"/>
    </xf>
    <xf numFmtId="166" fontId="7" fillId="34" borderId="31" xfId="0" applyNumberFormat="1" applyFont="1" applyFill="1" applyBorder="1" applyAlignment="1">
      <alignment horizontal="center"/>
    </xf>
    <xf numFmtId="166" fontId="13" fillId="34" borderId="31" xfId="0" applyNumberFormat="1" applyFont="1" applyFill="1" applyBorder="1" applyAlignment="1">
      <alignment horizontal="center"/>
    </xf>
    <xf numFmtId="0" fontId="13" fillId="34" borderId="32" xfId="0" applyFont="1" applyFill="1" applyBorder="1" applyAlignment="1">
      <alignment horizontal="center"/>
    </xf>
    <xf numFmtId="0" fontId="13" fillId="34" borderId="29" xfId="0" applyFont="1" applyFill="1" applyBorder="1" applyAlignment="1">
      <alignment horizontal="center"/>
    </xf>
    <xf numFmtId="0" fontId="8" fillId="34" borderId="29" xfId="0" applyFont="1" applyFill="1" applyBorder="1" applyAlignment="1">
      <alignment horizontal="center"/>
    </xf>
    <xf numFmtId="0" fontId="3" fillId="34" borderId="29" xfId="0" applyFont="1" applyFill="1" applyBorder="1" applyAlignment="1">
      <alignment horizontal="center"/>
    </xf>
    <xf numFmtId="0" fontId="0" fillId="0" borderId="62" xfId="0" applyBorder="1" applyAlignment="1">
      <alignment/>
    </xf>
    <xf numFmtId="0" fontId="0" fillId="0" borderId="62" xfId="0" applyBorder="1" applyAlignment="1">
      <alignment horizontal="center"/>
    </xf>
    <xf numFmtId="0" fontId="13" fillId="34" borderId="62" xfId="0" applyFont="1" applyFill="1" applyBorder="1" applyAlignment="1">
      <alignment horizontal="center"/>
    </xf>
    <xf numFmtId="0" fontId="3" fillId="34" borderId="62" xfId="0" applyFont="1" applyFill="1" applyBorder="1" applyAlignment="1">
      <alignment horizontal="center"/>
    </xf>
    <xf numFmtId="0" fontId="7" fillId="33" borderId="37" xfId="0" applyFont="1" applyFill="1" applyBorder="1" applyAlignment="1">
      <alignment horizontal="center"/>
    </xf>
    <xf numFmtId="0" fontId="7" fillId="33" borderId="39" xfId="0" applyFont="1" applyFill="1" applyBorder="1" applyAlignment="1">
      <alignment/>
    </xf>
    <xf numFmtId="0" fontId="13" fillId="33" borderId="43" xfId="0" applyFont="1" applyFill="1" applyBorder="1" applyAlignment="1">
      <alignment horizontal="center"/>
    </xf>
    <xf numFmtId="0" fontId="7" fillId="33" borderId="61" xfId="0" applyFont="1" applyFill="1" applyBorder="1" applyAlignment="1">
      <alignment horizontal="center"/>
    </xf>
    <xf numFmtId="47" fontId="7" fillId="33" borderId="38" xfId="0" applyNumberFormat="1" applyFont="1" applyFill="1" applyBorder="1" applyAlignment="1">
      <alignment horizontal="center"/>
    </xf>
    <xf numFmtId="0" fontId="7" fillId="33" borderId="38" xfId="0" applyFont="1" applyFill="1" applyBorder="1" applyAlignment="1">
      <alignment horizontal="center"/>
    </xf>
    <xf numFmtId="0" fontId="13" fillId="33" borderId="38" xfId="0" applyFont="1" applyFill="1" applyBorder="1" applyAlignment="1">
      <alignment horizontal="center"/>
    </xf>
    <xf numFmtId="0" fontId="13" fillId="33" borderId="39" xfId="0" applyFont="1" applyFill="1" applyBorder="1" applyAlignment="1">
      <alignment horizontal="center"/>
    </xf>
    <xf numFmtId="165" fontId="7" fillId="34" borderId="20" xfId="0" applyNumberFormat="1" applyFont="1" applyFill="1" applyBorder="1" applyAlignment="1">
      <alignment horizontal="center" vertical="center"/>
    </xf>
    <xf numFmtId="0" fontId="13" fillId="0" borderId="47" xfId="0" applyFont="1" applyFill="1" applyBorder="1" applyAlignment="1">
      <alignment horizontal="center"/>
    </xf>
    <xf numFmtId="166" fontId="13" fillId="34" borderId="30" xfId="0" applyNumberFormat="1" applyFont="1" applyFill="1" applyBorder="1" applyAlignment="1">
      <alignment horizontal="center"/>
    </xf>
    <xf numFmtId="0" fontId="13" fillId="34" borderId="48" xfId="0" applyFont="1" applyFill="1" applyBorder="1" applyAlignment="1">
      <alignment horizontal="center"/>
    </xf>
    <xf numFmtId="165" fontId="7" fillId="33" borderId="53" xfId="0" applyNumberFormat="1" applyFont="1" applyFill="1" applyBorder="1" applyAlignment="1">
      <alignment horizontal="center" vertical="center"/>
    </xf>
    <xf numFmtId="165" fontId="7" fillId="34" borderId="53" xfId="0" applyNumberFormat="1" applyFont="1" applyFill="1" applyBorder="1" applyAlignment="1">
      <alignment horizontal="center" vertical="center"/>
    </xf>
    <xf numFmtId="0" fontId="13" fillId="0" borderId="32" xfId="0" applyFont="1" applyFill="1" applyBorder="1" applyAlignment="1">
      <alignment horizontal="center"/>
    </xf>
    <xf numFmtId="166" fontId="7" fillId="34" borderId="53" xfId="0" applyNumberFormat="1" applyFont="1" applyFill="1" applyBorder="1" applyAlignment="1">
      <alignment horizontal="center"/>
    </xf>
    <xf numFmtId="0" fontId="14" fillId="0" borderId="0" xfId="0" applyFont="1" applyFill="1" applyBorder="1" applyAlignment="1">
      <alignment/>
    </xf>
    <xf numFmtId="0" fontId="8" fillId="0" borderId="0" xfId="0" applyFont="1" applyFill="1" applyBorder="1" applyAlignment="1">
      <alignment horizontal="center"/>
    </xf>
    <xf numFmtId="165" fontId="7" fillId="0" borderId="53" xfId="0" applyNumberFormat="1" applyFont="1" applyFill="1" applyBorder="1" applyAlignment="1">
      <alignment horizontal="center" vertical="center"/>
    </xf>
    <xf numFmtId="165" fontId="7" fillId="33" borderId="34" xfId="0" applyNumberFormat="1" applyFont="1" applyFill="1" applyBorder="1" applyAlignment="1">
      <alignment horizontal="center" vertical="center"/>
    </xf>
    <xf numFmtId="165" fontId="7" fillId="0" borderId="34" xfId="0" applyNumberFormat="1" applyFont="1" applyFill="1" applyBorder="1" applyAlignment="1">
      <alignment horizontal="center" vertical="center"/>
    </xf>
    <xf numFmtId="0" fontId="9" fillId="0" borderId="46" xfId="0" applyFont="1" applyBorder="1" applyAlignment="1">
      <alignment/>
    </xf>
    <xf numFmtId="165" fontId="13" fillId="0" borderId="53" xfId="0" applyNumberFormat="1" applyFont="1" applyFill="1" applyBorder="1" applyAlignment="1">
      <alignment horizontal="center" vertical="center"/>
    </xf>
    <xf numFmtId="166" fontId="7" fillId="0" borderId="53" xfId="0" applyNumberFormat="1" applyFont="1" applyFill="1" applyBorder="1" applyAlignment="1">
      <alignment horizontal="center"/>
    </xf>
    <xf numFmtId="167" fontId="7" fillId="0" borderId="31" xfId="0" applyNumberFormat="1" applyFont="1" applyFill="1" applyBorder="1" applyAlignment="1">
      <alignment horizontal="center"/>
    </xf>
    <xf numFmtId="166" fontId="7" fillId="0" borderId="31" xfId="0" applyNumberFormat="1" applyFont="1" applyFill="1" applyBorder="1" applyAlignment="1">
      <alignment horizontal="center"/>
    </xf>
    <xf numFmtId="0" fontId="13" fillId="0" borderId="29" xfId="0" applyFont="1" applyFill="1" applyBorder="1" applyAlignment="1">
      <alignment horizontal="center"/>
    </xf>
    <xf numFmtId="0" fontId="8" fillId="0" borderId="29" xfId="0" applyFont="1" applyFill="1" applyBorder="1" applyAlignment="1">
      <alignment horizontal="center"/>
    </xf>
    <xf numFmtId="0" fontId="3" fillId="0" borderId="29" xfId="0" applyFont="1" applyFill="1" applyBorder="1" applyAlignment="1">
      <alignment horizontal="center"/>
    </xf>
    <xf numFmtId="0" fontId="7" fillId="0" borderId="37" xfId="0" applyFont="1" applyFill="1" applyBorder="1" applyAlignment="1">
      <alignment horizontal="center"/>
    </xf>
    <xf numFmtId="0" fontId="7" fillId="0" borderId="41" xfId="0" applyFont="1" applyFill="1" applyBorder="1" applyAlignment="1">
      <alignment horizontal="center"/>
    </xf>
    <xf numFmtId="0" fontId="7" fillId="0" borderId="0" xfId="0" applyFont="1" applyAlignment="1">
      <alignment horizontal="center"/>
    </xf>
    <xf numFmtId="0" fontId="7" fillId="0" borderId="0" xfId="0" applyFont="1" applyAlignment="1">
      <alignment/>
    </xf>
    <xf numFmtId="0" fontId="5" fillId="0" borderId="0" xfId="0" applyFont="1" applyAlignment="1">
      <alignment horizontal="center"/>
    </xf>
    <xf numFmtId="0" fontId="5" fillId="0" borderId="0" xfId="0" applyFont="1" applyAlignment="1">
      <alignment/>
    </xf>
    <xf numFmtId="0" fontId="5" fillId="0" borderId="0" xfId="0" applyFont="1" applyBorder="1" applyAlignment="1">
      <alignment horizontal="center"/>
    </xf>
    <xf numFmtId="0" fontId="19" fillId="33" borderId="63" xfId="0" applyFont="1" applyFill="1" applyBorder="1" applyAlignment="1">
      <alignment horizontal="center" vertical="center"/>
    </xf>
    <xf numFmtId="0" fontId="20" fillId="0" borderId="0" xfId="0" applyFont="1" applyAlignment="1">
      <alignment horizontal="center" vertical="center"/>
    </xf>
    <xf numFmtId="0" fontId="16" fillId="0" borderId="0" xfId="0" applyFont="1" applyAlignment="1">
      <alignment horizontal="center" vertical="center"/>
    </xf>
    <xf numFmtId="166" fontId="7" fillId="34" borderId="27" xfId="0" applyNumberFormat="1" applyFont="1" applyFill="1" applyBorder="1" applyAlignment="1">
      <alignment horizontal="center"/>
    </xf>
    <xf numFmtId="0" fontId="3" fillId="0" borderId="29" xfId="0" applyFont="1" applyFill="1" applyBorder="1" applyAlignment="1">
      <alignment horizontal="center" vertical="center"/>
    </xf>
    <xf numFmtId="166" fontId="7" fillId="33" borderId="34" xfId="0" applyNumberFormat="1" applyFont="1" applyFill="1" applyBorder="1" applyAlignment="1">
      <alignment horizontal="center"/>
    </xf>
    <xf numFmtId="166" fontId="7" fillId="34" borderId="34" xfId="0" applyNumberFormat="1" applyFont="1" applyFill="1" applyBorder="1" applyAlignment="1">
      <alignment horizontal="center"/>
    </xf>
    <xf numFmtId="0" fontId="5" fillId="0" borderId="0" xfId="0" applyFont="1" applyAlignment="1">
      <alignment horizontal="center" vertical="center"/>
    </xf>
    <xf numFmtId="0" fontId="7" fillId="0" borderId="0" xfId="0" applyFont="1" applyAlignment="1">
      <alignment horizontal="center" vertical="center"/>
    </xf>
    <xf numFmtId="0" fontId="13" fillId="33" borderId="45" xfId="0" applyFont="1" applyFill="1" applyBorder="1" applyAlignment="1">
      <alignment horizontal="center"/>
    </xf>
    <xf numFmtId="47" fontId="7" fillId="33" borderId="41" xfId="0" applyNumberFormat="1" applyFont="1" applyFill="1" applyBorder="1" applyAlignment="1">
      <alignment horizontal="center"/>
    </xf>
    <xf numFmtId="47" fontId="13" fillId="33" borderId="64" xfId="0" applyNumberFormat="1" applyFont="1" applyFill="1" applyBorder="1" applyAlignment="1">
      <alignment horizontal="center"/>
    </xf>
    <xf numFmtId="47" fontId="13" fillId="33" borderId="44" xfId="0" applyNumberFormat="1" applyFont="1" applyFill="1" applyBorder="1" applyAlignment="1">
      <alignment horizontal="center"/>
    </xf>
    <xf numFmtId="0" fontId="13" fillId="34" borderId="65" xfId="0" applyFont="1" applyFill="1" applyBorder="1" applyAlignment="1">
      <alignment horizontal="center"/>
    </xf>
    <xf numFmtId="167" fontId="7" fillId="34" borderId="58" xfId="0" applyNumberFormat="1" applyFont="1" applyFill="1" applyBorder="1" applyAlignment="1">
      <alignment horizontal="center"/>
    </xf>
    <xf numFmtId="166" fontId="13" fillId="34" borderId="65" xfId="0" applyNumberFormat="1" applyFont="1" applyFill="1" applyBorder="1" applyAlignment="1">
      <alignment horizontal="center"/>
    </xf>
    <xf numFmtId="0" fontId="13" fillId="34" borderId="35" xfId="0" applyFont="1" applyFill="1" applyBorder="1" applyAlignment="1">
      <alignment horizontal="center"/>
    </xf>
    <xf numFmtId="167" fontId="7" fillId="34" borderId="53" xfId="0" applyNumberFormat="1" applyFont="1" applyFill="1" applyBorder="1" applyAlignment="1">
      <alignment horizontal="center"/>
    </xf>
    <xf numFmtId="166" fontId="13" fillId="34" borderId="35" xfId="0" applyNumberFormat="1" applyFont="1" applyFill="1" applyBorder="1" applyAlignment="1">
      <alignment horizontal="center"/>
    </xf>
    <xf numFmtId="0" fontId="8" fillId="0" borderId="56" xfId="0" applyFont="1" applyFill="1" applyBorder="1" applyAlignment="1">
      <alignment horizontal="center"/>
    </xf>
    <xf numFmtId="0" fontId="7" fillId="33" borderId="66" xfId="0" applyFont="1" applyFill="1" applyBorder="1" applyAlignment="1">
      <alignment horizontal="center"/>
    </xf>
    <xf numFmtId="0" fontId="7" fillId="33" borderId="67" xfId="0" applyFont="1" applyFill="1" applyBorder="1" applyAlignment="1">
      <alignment horizontal="center"/>
    </xf>
    <xf numFmtId="0" fontId="13" fillId="33" borderId="63" xfId="0" applyFont="1" applyFill="1" applyBorder="1" applyAlignment="1">
      <alignment horizontal="center"/>
    </xf>
    <xf numFmtId="0" fontId="13" fillId="33" borderId="68" xfId="0" applyFont="1" applyFill="1" applyBorder="1" applyAlignment="1">
      <alignment horizontal="center"/>
    </xf>
    <xf numFmtId="0" fontId="13" fillId="33" borderId="69" xfId="0" applyFont="1" applyFill="1" applyBorder="1" applyAlignment="1">
      <alignment horizontal="center"/>
    </xf>
    <xf numFmtId="0" fontId="13" fillId="33" borderId="70" xfId="0" applyFont="1" applyFill="1" applyBorder="1" applyAlignment="1">
      <alignment horizontal="center"/>
    </xf>
    <xf numFmtId="0" fontId="13" fillId="33" borderId="10" xfId="0" applyFont="1" applyFill="1" applyBorder="1" applyAlignment="1">
      <alignment horizontal="center"/>
    </xf>
    <xf numFmtId="0" fontId="13" fillId="33" borderId="13" xfId="0" applyFont="1" applyFill="1" applyBorder="1" applyAlignment="1">
      <alignment horizontal="center"/>
    </xf>
    <xf numFmtId="171" fontId="7" fillId="0" borderId="30" xfId="0" applyNumberFormat="1" applyFont="1" applyBorder="1" applyAlignment="1">
      <alignment horizontal="center"/>
    </xf>
    <xf numFmtId="172" fontId="7" fillId="0" borderId="30" xfId="0" applyNumberFormat="1" applyFont="1" applyBorder="1" applyAlignment="1">
      <alignment horizontal="center"/>
    </xf>
    <xf numFmtId="166" fontId="7" fillId="0" borderId="30" xfId="0" applyNumberFormat="1" applyFont="1" applyBorder="1" applyAlignment="1">
      <alignment horizontal="center"/>
    </xf>
    <xf numFmtId="0" fontId="13" fillId="0" borderId="71" xfId="0" applyFont="1" applyBorder="1" applyAlignment="1">
      <alignment horizontal="center"/>
    </xf>
    <xf numFmtId="173" fontId="7" fillId="0" borderId="30" xfId="0" applyNumberFormat="1" applyFont="1" applyBorder="1" applyAlignment="1">
      <alignment horizontal="center"/>
    </xf>
    <xf numFmtId="1" fontId="7" fillId="0" borderId="72" xfId="0" applyNumberFormat="1" applyFont="1" applyBorder="1" applyAlignment="1">
      <alignment horizontal="center"/>
    </xf>
    <xf numFmtId="171" fontId="7" fillId="0" borderId="31" xfId="0" applyNumberFormat="1" applyFont="1" applyBorder="1" applyAlignment="1">
      <alignment horizontal="center"/>
    </xf>
    <xf numFmtId="172" fontId="7" fillId="0" borderId="31" xfId="0" applyNumberFormat="1" applyFont="1" applyBorder="1" applyAlignment="1">
      <alignment horizontal="center"/>
    </xf>
    <xf numFmtId="166" fontId="7" fillId="0" borderId="31" xfId="0" applyNumberFormat="1" applyFont="1" applyBorder="1" applyAlignment="1">
      <alignment horizontal="center"/>
    </xf>
    <xf numFmtId="0" fontId="13" fillId="0" borderId="73" xfId="0" applyFont="1" applyBorder="1" applyAlignment="1">
      <alignment horizontal="center"/>
    </xf>
    <xf numFmtId="173" fontId="7" fillId="0" borderId="31" xfId="0" applyNumberFormat="1" applyFont="1" applyBorder="1" applyAlignment="1">
      <alignment horizontal="center"/>
    </xf>
    <xf numFmtId="1" fontId="7" fillId="0" borderId="74" xfId="0" applyNumberFormat="1" applyFont="1" applyBorder="1" applyAlignment="1">
      <alignment horizontal="center"/>
    </xf>
    <xf numFmtId="0" fontId="7" fillId="0" borderId="62" xfId="0" applyFont="1" applyBorder="1" applyAlignment="1">
      <alignment/>
    </xf>
    <xf numFmtId="0" fontId="5" fillId="0" borderId="62" xfId="0" applyFont="1" applyBorder="1" applyAlignment="1">
      <alignment/>
    </xf>
    <xf numFmtId="0" fontId="7" fillId="0" borderId="62" xfId="0" applyFont="1" applyBorder="1" applyAlignment="1">
      <alignment horizontal="center"/>
    </xf>
    <xf numFmtId="0" fontId="7" fillId="33" borderId="23" xfId="0" applyFont="1" applyFill="1" applyBorder="1" applyAlignment="1">
      <alignment horizontal="center"/>
    </xf>
    <xf numFmtId="0" fontId="13" fillId="33" borderId="75" xfId="0" applyFont="1" applyFill="1" applyBorder="1" applyAlignment="1">
      <alignment horizontal="center"/>
    </xf>
    <xf numFmtId="173" fontId="7" fillId="0" borderId="72" xfId="0" applyNumberFormat="1" applyFont="1" applyBorder="1" applyAlignment="1">
      <alignment horizontal="center"/>
    </xf>
    <xf numFmtId="1" fontId="7" fillId="0" borderId="76" xfId="0" applyNumberFormat="1" applyFont="1" applyBorder="1" applyAlignment="1">
      <alignment horizontal="center"/>
    </xf>
    <xf numFmtId="173" fontId="7" fillId="0" borderId="74" xfId="0" applyNumberFormat="1" applyFont="1" applyBorder="1" applyAlignment="1">
      <alignment horizontal="center"/>
    </xf>
    <xf numFmtId="0" fontId="0" fillId="0" borderId="46" xfId="0" applyBorder="1" applyAlignment="1">
      <alignment horizontal="center"/>
    </xf>
    <xf numFmtId="165" fontId="7" fillId="34" borderId="58" xfId="0" applyNumberFormat="1" applyFont="1" applyFill="1" applyBorder="1" applyAlignment="1">
      <alignment horizontal="center" vertical="center"/>
    </xf>
    <xf numFmtId="165" fontId="13" fillId="34" borderId="58" xfId="0" applyNumberFormat="1" applyFont="1" applyFill="1" applyBorder="1" applyAlignment="1">
      <alignment horizontal="center" vertical="center"/>
    </xf>
    <xf numFmtId="165" fontId="13" fillId="33" borderId="53" xfId="0" applyNumberFormat="1" applyFont="1" applyFill="1" applyBorder="1" applyAlignment="1">
      <alignment horizontal="center" vertical="center"/>
    </xf>
    <xf numFmtId="165" fontId="13" fillId="34" borderId="53" xfId="0" applyNumberFormat="1" applyFont="1" applyFill="1" applyBorder="1" applyAlignment="1">
      <alignment horizontal="center" vertical="center"/>
    </xf>
    <xf numFmtId="0" fontId="7" fillId="33" borderId="56" xfId="0" applyFont="1" applyFill="1" applyBorder="1" applyAlignment="1">
      <alignment horizontal="center"/>
    </xf>
    <xf numFmtId="0" fontId="7" fillId="33" borderId="77" xfId="0" applyFont="1" applyFill="1" applyBorder="1" applyAlignment="1">
      <alignment horizontal="center"/>
    </xf>
    <xf numFmtId="0" fontId="13" fillId="33" borderId="42" xfId="0" applyFont="1" applyFill="1" applyBorder="1" applyAlignment="1">
      <alignment horizontal="center"/>
    </xf>
    <xf numFmtId="0" fontId="8" fillId="33" borderId="54" xfId="0" applyFont="1" applyFill="1" applyBorder="1" applyAlignment="1">
      <alignment horizontal="center"/>
    </xf>
    <xf numFmtId="165" fontId="13" fillId="34" borderId="49" xfId="0" applyNumberFormat="1" applyFont="1" applyFill="1" applyBorder="1" applyAlignment="1">
      <alignment horizontal="center" vertical="center"/>
    </xf>
    <xf numFmtId="0" fontId="8" fillId="34" borderId="52" xfId="0" applyFont="1" applyFill="1" applyBorder="1" applyAlignment="1">
      <alignment horizontal="center"/>
    </xf>
    <xf numFmtId="165" fontId="13" fillId="33" borderId="49" xfId="0" applyNumberFormat="1" applyFont="1" applyFill="1" applyBorder="1" applyAlignment="1">
      <alignment horizontal="center" vertical="center"/>
    </xf>
    <xf numFmtId="0" fontId="8" fillId="33" borderId="52" xfId="0" applyFont="1" applyFill="1" applyBorder="1" applyAlignment="1">
      <alignment horizontal="center"/>
    </xf>
    <xf numFmtId="0" fontId="13" fillId="33" borderId="61" xfId="0" applyFont="1" applyFill="1" applyBorder="1" applyAlignment="1">
      <alignment horizontal="center"/>
    </xf>
    <xf numFmtId="0" fontId="13" fillId="33" borderId="78" xfId="0" applyFont="1" applyFill="1" applyBorder="1" applyAlignment="1">
      <alignment horizontal="center"/>
    </xf>
    <xf numFmtId="0" fontId="8" fillId="33" borderId="51" xfId="0" applyFont="1" applyFill="1" applyBorder="1" applyAlignment="1">
      <alignment horizontal="center"/>
    </xf>
    <xf numFmtId="0" fontId="3" fillId="33" borderId="78" xfId="0" applyFont="1" applyFill="1" applyBorder="1" applyAlignment="1">
      <alignment horizontal="center"/>
    </xf>
    <xf numFmtId="165" fontId="13" fillId="34" borderId="30" xfId="0" applyNumberFormat="1" applyFont="1" applyFill="1" applyBorder="1" applyAlignment="1">
      <alignment horizontal="center" vertical="center"/>
    </xf>
    <xf numFmtId="0" fontId="13" fillId="34" borderId="66" xfId="0" applyFont="1" applyFill="1" applyBorder="1" applyAlignment="1">
      <alignment horizontal="center"/>
    </xf>
    <xf numFmtId="165" fontId="13" fillId="33" borderId="31" xfId="0" applyNumberFormat="1" applyFont="1" applyFill="1" applyBorder="1" applyAlignment="1">
      <alignment horizontal="center" vertical="center"/>
    </xf>
    <xf numFmtId="165" fontId="13" fillId="34" borderId="31" xfId="0" applyNumberFormat="1" applyFont="1" applyFill="1" applyBorder="1" applyAlignment="1">
      <alignment horizontal="center" vertical="center"/>
    </xf>
    <xf numFmtId="0" fontId="0" fillId="0" borderId="27" xfId="0" applyBorder="1" applyAlignment="1">
      <alignment horizontal="center"/>
    </xf>
    <xf numFmtId="0" fontId="0" fillId="0" borderId="47" xfId="0" applyBorder="1" applyAlignment="1">
      <alignment horizontal="center"/>
    </xf>
    <xf numFmtId="0" fontId="0" fillId="0" borderId="34" xfId="0" applyBorder="1" applyAlignment="1">
      <alignment horizontal="center"/>
    </xf>
    <xf numFmtId="0" fontId="0" fillId="0" borderId="32" xfId="0" applyBorder="1" applyAlignment="1">
      <alignment horizontal="center"/>
    </xf>
    <xf numFmtId="0" fontId="0" fillId="0" borderId="41" xfId="0" applyBorder="1" applyAlignment="1">
      <alignment horizontal="center"/>
    </xf>
    <xf numFmtId="0" fontId="0" fillId="0" borderId="44" xfId="0" applyBorder="1" applyAlignment="1">
      <alignment horizontal="center"/>
    </xf>
    <xf numFmtId="0" fontId="0" fillId="0" borderId="79" xfId="0" applyFont="1" applyBorder="1" applyAlignment="1">
      <alignment horizontal="center"/>
    </xf>
    <xf numFmtId="0" fontId="0" fillId="0" borderId="13" xfId="0" applyFont="1" applyBorder="1" applyAlignment="1">
      <alignment horizontal="center"/>
    </xf>
    <xf numFmtId="0" fontId="7" fillId="35" borderId="34" xfId="0" applyFont="1" applyFill="1" applyBorder="1" applyAlignment="1">
      <alignment horizontal="center"/>
    </xf>
    <xf numFmtId="0" fontId="7" fillId="35" borderId="32" xfId="0" applyFont="1" applyFill="1" applyBorder="1" applyAlignment="1">
      <alignment/>
    </xf>
    <xf numFmtId="165" fontId="7" fillId="35" borderId="60" xfId="0" applyNumberFormat="1" applyFont="1" applyFill="1" applyBorder="1" applyAlignment="1">
      <alignment horizontal="center" vertical="center"/>
    </xf>
    <xf numFmtId="165" fontId="7" fillId="35" borderId="53" xfId="0" applyNumberFormat="1" applyFont="1" applyFill="1" applyBorder="1" applyAlignment="1">
      <alignment horizontal="center" vertical="center"/>
    </xf>
    <xf numFmtId="165" fontId="13" fillId="35" borderId="50" xfId="0" applyNumberFormat="1" applyFont="1" applyFill="1" applyBorder="1" applyAlignment="1">
      <alignment horizontal="center" vertical="center"/>
    </xf>
    <xf numFmtId="0" fontId="13" fillId="35" borderId="32" xfId="0" applyFont="1" applyFill="1" applyBorder="1" applyAlignment="1">
      <alignment horizontal="center"/>
    </xf>
    <xf numFmtId="166" fontId="7" fillId="35" borderId="53" xfId="0" applyNumberFormat="1" applyFont="1" applyFill="1" applyBorder="1" applyAlignment="1">
      <alignment horizontal="center"/>
    </xf>
    <xf numFmtId="167" fontId="7" fillId="35" borderId="31" xfId="0" applyNumberFormat="1" applyFont="1" applyFill="1" applyBorder="1" applyAlignment="1">
      <alignment horizontal="center"/>
    </xf>
    <xf numFmtId="166" fontId="13" fillId="35" borderId="31" xfId="0" applyNumberFormat="1" applyFont="1" applyFill="1" applyBorder="1" applyAlignment="1">
      <alignment horizontal="center"/>
    </xf>
    <xf numFmtId="166" fontId="7" fillId="35" borderId="31" xfId="0" applyNumberFormat="1" applyFont="1" applyFill="1" applyBorder="1" applyAlignment="1">
      <alignment horizontal="center"/>
    </xf>
    <xf numFmtId="0" fontId="13" fillId="35" borderId="29" xfId="0" applyFont="1" applyFill="1" applyBorder="1" applyAlignment="1">
      <alignment horizontal="center"/>
    </xf>
    <xf numFmtId="0" fontId="8" fillId="35" borderId="29" xfId="0" applyFont="1" applyFill="1" applyBorder="1" applyAlignment="1">
      <alignment horizontal="center"/>
    </xf>
    <xf numFmtId="0" fontId="3" fillId="35" borderId="29" xfId="0" applyFont="1" applyFill="1" applyBorder="1" applyAlignment="1">
      <alignment horizontal="center"/>
    </xf>
    <xf numFmtId="0" fontId="7" fillId="36" borderId="34" xfId="0" applyFont="1" applyFill="1" applyBorder="1" applyAlignment="1">
      <alignment horizontal="center"/>
    </xf>
    <xf numFmtId="0" fontId="7" fillId="36" borderId="32" xfId="0" applyFont="1" applyFill="1" applyBorder="1" applyAlignment="1">
      <alignment/>
    </xf>
    <xf numFmtId="166" fontId="7" fillId="34" borderId="41" xfId="0" applyNumberFormat="1" applyFont="1" applyFill="1" applyBorder="1" applyAlignment="1">
      <alignment horizontal="center"/>
    </xf>
    <xf numFmtId="0" fontId="13" fillId="0" borderId="44" xfId="0" applyFont="1" applyFill="1" applyBorder="1" applyAlignment="1">
      <alignment horizontal="center"/>
    </xf>
    <xf numFmtId="166" fontId="7" fillId="0" borderId="55" xfId="0" applyNumberFormat="1" applyFont="1" applyFill="1" applyBorder="1" applyAlignment="1">
      <alignment horizontal="center"/>
    </xf>
    <xf numFmtId="167" fontId="7" fillId="0" borderId="43" xfId="0" applyNumberFormat="1" applyFont="1" applyFill="1" applyBorder="1" applyAlignment="1">
      <alignment horizontal="center"/>
    </xf>
    <xf numFmtId="166" fontId="13" fillId="0" borderId="43" xfId="0" applyNumberFormat="1" applyFont="1" applyFill="1" applyBorder="1" applyAlignment="1">
      <alignment horizontal="center"/>
    </xf>
    <xf numFmtId="166" fontId="7" fillId="0" borderId="43" xfId="0" applyNumberFormat="1" applyFont="1" applyFill="1" applyBorder="1" applyAlignment="1">
      <alignment horizontal="center"/>
    </xf>
    <xf numFmtId="0" fontId="13" fillId="0" borderId="42" xfId="0" applyFont="1" applyFill="1" applyBorder="1" applyAlignment="1">
      <alignment horizontal="center"/>
    </xf>
    <xf numFmtId="0" fontId="8" fillId="0" borderId="42" xfId="0" applyFont="1" applyFill="1" applyBorder="1" applyAlignment="1">
      <alignment horizontal="center"/>
    </xf>
    <xf numFmtId="0" fontId="3" fillId="0" borderId="42" xfId="0" applyFont="1" applyFill="1" applyBorder="1" applyAlignment="1">
      <alignment horizontal="center"/>
    </xf>
    <xf numFmtId="167" fontId="7" fillId="0" borderId="30" xfId="0" applyNumberFormat="1" applyFont="1" applyFill="1" applyBorder="1" applyAlignment="1">
      <alignment horizontal="center"/>
    </xf>
    <xf numFmtId="0" fontId="16" fillId="37" borderId="79" xfId="0" applyFont="1" applyFill="1" applyBorder="1" applyAlignment="1">
      <alignment horizontal="center" vertical="center"/>
    </xf>
    <xf numFmtId="0" fontId="16" fillId="37" borderId="13" xfId="0" applyFont="1" applyFill="1" applyBorder="1" applyAlignment="1">
      <alignment horizontal="center" vertical="center"/>
    </xf>
    <xf numFmtId="0" fontId="16" fillId="37" borderId="10" xfId="0" applyFont="1" applyFill="1" applyBorder="1" applyAlignment="1">
      <alignment horizontal="center" vertical="center"/>
    </xf>
    <xf numFmtId="0" fontId="16" fillId="37" borderId="11" xfId="0" applyFont="1" applyFill="1" applyBorder="1" applyAlignment="1">
      <alignment horizontal="center" vertical="center"/>
    </xf>
    <xf numFmtId="0" fontId="16" fillId="37" borderId="12" xfId="0" applyFont="1" applyFill="1" applyBorder="1" applyAlignment="1">
      <alignment horizontal="center" vertical="center"/>
    </xf>
    <xf numFmtId="0" fontId="17" fillId="37" borderId="63" xfId="0" applyFont="1" applyFill="1" applyBorder="1" applyAlignment="1">
      <alignment horizontal="center" vertical="center"/>
    </xf>
    <xf numFmtId="0" fontId="18" fillId="37" borderId="68" xfId="0" applyFont="1" applyFill="1" applyBorder="1" applyAlignment="1">
      <alignment horizontal="center" vertical="center"/>
    </xf>
    <xf numFmtId="166" fontId="52" fillId="38" borderId="27" xfId="0" applyNumberFormat="1" applyFont="1" applyFill="1" applyBorder="1" applyAlignment="1">
      <alignment horizontal="center"/>
    </xf>
    <xf numFmtId="166" fontId="52" fillId="38" borderId="30" xfId="0" applyNumberFormat="1" applyFont="1" applyFill="1" applyBorder="1" applyAlignment="1">
      <alignment horizontal="center"/>
    </xf>
    <xf numFmtId="166" fontId="52" fillId="38" borderId="47" xfId="0" applyNumberFormat="1" applyFont="1" applyFill="1" applyBorder="1" applyAlignment="1">
      <alignment horizontal="center"/>
    </xf>
    <xf numFmtId="170" fontId="5" fillId="0" borderId="29" xfId="0" applyNumberFormat="1" applyFont="1" applyFill="1" applyBorder="1" applyAlignment="1">
      <alignment horizontal="center" vertical="center"/>
    </xf>
    <xf numFmtId="166" fontId="52" fillId="38" borderId="34" xfId="0" applyNumberFormat="1" applyFont="1" applyFill="1" applyBorder="1" applyAlignment="1">
      <alignment horizontal="center"/>
    </xf>
    <xf numFmtId="166" fontId="52" fillId="38" borderId="31" xfId="0" applyNumberFormat="1" applyFont="1" applyFill="1" applyBorder="1" applyAlignment="1">
      <alignment horizontal="center"/>
    </xf>
    <xf numFmtId="166" fontId="52" fillId="38" borderId="32" xfId="0" applyNumberFormat="1" applyFont="1" applyFill="1" applyBorder="1" applyAlignment="1">
      <alignment horizontal="center"/>
    </xf>
    <xf numFmtId="47" fontId="7" fillId="0" borderId="31" xfId="0" applyNumberFormat="1" applyFont="1" applyBorder="1" applyAlignment="1">
      <alignment horizontal="center" vertical="center"/>
    </xf>
    <xf numFmtId="0" fontId="7" fillId="0" borderId="65" xfId="0" applyFont="1" applyFill="1" applyBorder="1" applyAlignment="1">
      <alignment/>
    </xf>
    <xf numFmtId="166" fontId="52" fillId="38" borderId="30" xfId="0" applyNumberFormat="1" applyFont="1" applyFill="1" applyBorder="1" applyAlignment="1" applyProtection="1">
      <alignment horizontal="center"/>
      <protection hidden="1"/>
    </xf>
    <xf numFmtId="166" fontId="52" fillId="38" borderId="47" xfId="0" applyNumberFormat="1" applyFont="1" applyFill="1" applyBorder="1" applyAlignment="1" applyProtection="1">
      <alignment horizontal="center"/>
      <protection hidden="1"/>
    </xf>
    <xf numFmtId="170" fontId="5" fillId="0" borderId="56" xfId="0" applyNumberFormat="1" applyFont="1" applyFill="1" applyBorder="1" applyAlignment="1">
      <alignment horizontal="center" vertical="center"/>
    </xf>
    <xf numFmtId="166" fontId="52" fillId="38" borderId="31" xfId="0" applyNumberFormat="1" applyFont="1" applyFill="1" applyBorder="1" applyAlignment="1" applyProtection="1">
      <alignment horizontal="center"/>
      <protection hidden="1"/>
    </xf>
    <xf numFmtId="166" fontId="52" fillId="38" borderId="32" xfId="0" applyNumberFormat="1" applyFont="1" applyFill="1" applyBorder="1" applyAlignment="1" applyProtection="1">
      <alignment horizontal="center"/>
      <protection hidden="1"/>
    </xf>
    <xf numFmtId="166" fontId="52" fillId="38" borderId="34" xfId="0" applyNumberFormat="1" applyFont="1" applyFill="1" applyBorder="1" applyAlignment="1" applyProtection="1">
      <alignment horizontal="center"/>
      <protection hidden="1"/>
    </xf>
    <xf numFmtId="170" fontId="5" fillId="0" borderId="78" xfId="0" applyNumberFormat="1" applyFont="1" applyFill="1" applyBorder="1" applyAlignment="1">
      <alignment horizontal="center" vertical="center"/>
    </xf>
    <xf numFmtId="0" fontId="3" fillId="0" borderId="78" xfId="0" applyFont="1" applyFill="1" applyBorder="1" applyAlignment="1">
      <alignment horizontal="center" vertical="center"/>
    </xf>
    <xf numFmtId="0" fontId="7" fillId="0" borderId="80" xfId="0" applyFont="1" applyFill="1" applyBorder="1" applyAlignment="1">
      <alignment horizontal="center"/>
    </xf>
    <xf numFmtId="166" fontId="52" fillId="38" borderId="80" xfId="0" applyNumberFormat="1" applyFont="1" applyFill="1" applyBorder="1" applyAlignment="1" applyProtection="1">
      <alignment horizontal="center"/>
      <protection hidden="1"/>
    </xf>
    <xf numFmtId="166" fontId="52" fillId="38" borderId="81" xfId="0" applyNumberFormat="1" applyFont="1" applyFill="1" applyBorder="1" applyAlignment="1" applyProtection="1">
      <alignment horizontal="center"/>
      <protection hidden="1"/>
    </xf>
    <xf numFmtId="166" fontId="53" fillId="38" borderId="81" xfId="0" applyNumberFormat="1" applyFont="1" applyFill="1" applyBorder="1" applyAlignment="1" applyProtection="1">
      <alignment horizontal="center"/>
      <protection hidden="1"/>
    </xf>
    <xf numFmtId="166" fontId="53" fillId="38" borderId="81" xfId="0" applyNumberFormat="1" applyFont="1" applyFill="1" applyBorder="1" applyAlignment="1">
      <alignment horizontal="center"/>
    </xf>
    <xf numFmtId="166" fontId="53" fillId="38" borderId="82" xfId="0" applyNumberFormat="1" applyFont="1" applyFill="1" applyBorder="1" applyAlignment="1">
      <alignment horizontal="center"/>
    </xf>
    <xf numFmtId="170" fontId="5" fillId="0" borderId="83" xfId="0" applyNumberFormat="1" applyFont="1" applyFill="1" applyBorder="1" applyAlignment="1">
      <alignment horizontal="center" vertical="center"/>
    </xf>
    <xf numFmtId="0" fontId="7" fillId="37" borderId="34" xfId="0" applyFont="1" applyFill="1" applyBorder="1" applyAlignment="1">
      <alignment horizontal="center"/>
    </xf>
    <xf numFmtId="0" fontId="7" fillId="37" borderId="35" xfId="0" applyFont="1" applyFill="1" applyBorder="1" applyAlignment="1">
      <alignment/>
    </xf>
    <xf numFmtId="166" fontId="52" fillId="37" borderId="34" xfId="0" applyNumberFormat="1" applyFont="1" applyFill="1" applyBorder="1" applyAlignment="1">
      <alignment horizontal="center"/>
    </xf>
    <xf numFmtId="166" fontId="52" fillId="37" borderId="31" xfId="0" applyNumberFormat="1" applyFont="1" applyFill="1" applyBorder="1" applyAlignment="1">
      <alignment horizontal="center"/>
    </xf>
    <xf numFmtId="166" fontId="52" fillId="37" borderId="32" xfId="0" applyNumberFormat="1" applyFont="1" applyFill="1" applyBorder="1" applyAlignment="1">
      <alignment horizontal="center"/>
    </xf>
    <xf numFmtId="170" fontId="5" fillId="37" borderId="29" xfId="0" applyNumberFormat="1" applyFont="1" applyFill="1" applyBorder="1" applyAlignment="1">
      <alignment horizontal="center" vertical="center"/>
    </xf>
    <xf numFmtId="0" fontId="8" fillId="37" borderId="84" xfId="0" applyFont="1" applyFill="1" applyBorder="1" applyAlignment="1">
      <alignment horizontal="center" vertical="center"/>
    </xf>
    <xf numFmtId="0" fontId="3" fillId="37" borderId="29" xfId="0" applyFont="1" applyFill="1" applyBorder="1" applyAlignment="1">
      <alignment horizontal="center" vertical="center"/>
    </xf>
    <xf numFmtId="0" fontId="7" fillId="37" borderId="36" xfId="0" applyFont="1" applyFill="1" applyBorder="1" applyAlignment="1">
      <alignment/>
    </xf>
    <xf numFmtId="0" fontId="7" fillId="37" borderId="41" xfId="0" applyFont="1" applyFill="1" applyBorder="1" applyAlignment="1">
      <alignment horizontal="center"/>
    </xf>
    <xf numFmtId="166" fontId="52" fillId="37" borderId="41" xfId="0" applyNumberFormat="1" applyFont="1" applyFill="1" applyBorder="1" applyAlignment="1">
      <alignment horizontal="center"/>
    </xf>
    <xf numFmtId="166" fontId="52" fillId="37" borderId="43" xfId="0" applyNumberFormat="1" applyFont="1" applyFill="1" applyBorder="1" applyAlignment="1">
      <alignment horizontal="center"/>
    </xf>
    <xf numFmtId="166" fontId="52" fillId="37" borderId="44" xfId="0" applyNumberFormat="1" applyFont="1" applyFill="1" applyBorder="1" applyAlignment="1">
      <alignment horizontal="center"/>
    </xf>
    <xf numFmtId="170" fontId="5" fillId="37" borderId="42" xfId="0" applyNumberFormat="1" applyFont="1" applyFill="1" applyBorder="1" applyAlignment="1">
      <alignment horizontal="center" vertical="center"/>
    </xf>
    <xf numFmtId="166" fontId="52" fillId="37" borderId="31" xfId="0" applyNumberFormat="1" applyFont="1" applyFill="1" applyBorder="1" applyAlignment="1" applyProtection="1">
      <alignment horizontal="center"/>
      <protection hidden="1"/>
    </xf>
    <xf numFmtId="166" fontId="52" fillId="37" borderId="32" xfId="0" applyNumberFormat="1" applyFont="1" applyFill="1" applyBorder="1" applyAlignment="1" applyProtection="1">
      <alignment horizontal="center"/>
      <protection hidden="1"/>
    </xf>
    <xf numFmtId="166" fontId="52" fillId="37" borderId="34" xfId="0" applyNumberFormat="1" applyFont="1" applyFill="1" applyBorder="1" applyAlignment="1" applyProtection="1">
      <alignment horizontal="center"/>
      <protection hidden="1"/>
    </xf>
    <xf numFmtId="0" fontId="7" fillId="37" borderId="85" xfId="0" applyFont="1" applyFill="1" applyBorder="1" applyAlignment="1">
      <alignment horizontal="center"/>
    </xf>
    <xf numFmtId="0" fontId="52" fillId="37" borderId="86" xfId="0" applyFont="1" applyFill="1" applyBorder="1" applyAlignment="1">
      <alignment/>
    </xf>
    <xf numFmtId="166" fontId="52" fillId="37" borderId="37" xfId="0" applyNumberFormat="1" applyFont="1" applyFill="1" applyBorder="1" applyAlignment="1">
      <alignment horizontal="center"/>
    </xf>
    <xf numFmtId="166" fontId="52" fillId="37" borderId="38" xfId="0" applyNumberFormat="1" applyFont="1" applyFill="1" applyBorder="1" applyAlignment="1">
      <alignment horizontal="center"/>
    </xf>
    <xf numFmtId="166" fontId="52" fillId="37" borderId="36" xfId="0" applyNumberFormat="1" applyFont="1" applyFill="1" applyBorder="1" applyAlignment="1" applyProtection="1">
      <alignment horizontal="center"/>
      <protection hidden="1"/>
    </xf>
    <xf numFmtId="170" fontId="5" fillId="37" borderId="78" xfId="0" applyNumberFormat="1" applyFont="1" applyFill="1" applyBorder="1" applyAlignment="1">
      <alignment horizontal="center" vertical="center"/>
    </xf>
    <xf numFmtId="0" fontId="8" fillId="37" borderId="51" xfId="0" applyFont="1" applyFill="1" applyBorder="1" applyAlignment="1">
      <alignment horizontal="center" vertical="center"/>
    </xf>
    <xf numFmtId="0" fontId="3" fillId="37" borderId="78" xfId="0" applyFont="1" applyFill="1" applyBorder="1" applyAlignment="1">
      <alignment horizontal="center" vertical="center"/>
    </xf>
    <xf numFmtId="0" fontId="8" fillId="0" borderId="84" xfId="0" applyFont="1" applyFill="1" applyBorder="1" applyAlignment="1">
      <alignment horizontal="center" vertical="center"/>
    </xf>
    <xf numFmtId="0" fontId="8" fillId="0" borderId="87" xfId="0" applyFont="1" applyFill="1" applyBorder="1" applyAlignment="1">
      <alignment horizontal="center" vertical="center"/>
    </xf>
    <xf numFmtId="166" fontId="52" fillId="37" borderId="31" xfId="0" applyNumberFormat="1" applyFont="1" applyFill="1" applyBorder="1" applyAlignment="1" applyProtection="1">
      <alignment horizontal="center"/>
      <protection locked="0"/>
    </xf>
    <xf numFmtId="0" fontId="13" fillId="0" borderId="88" xfId="0" applyFont="1" applyBorder="1" applyAlignment="1">
      <alignment horizontal="center"/>
    </xf>
    <xf numFmtId="167" fontId="7" fillId="0" borderId="53" xfId="0" applyNumberFormat="1" applyFont="1" applyFill="1" applyBorder="1" applyAlignment="1">
      <alignment horizontal="center"/>
    </xf>
    <xf numFmtId="0" fontId="13" fillId="0" borderId="29" xfId="0" applyFont="1" applyBorder="1" applyAlignment="1">
      <alignment horizontal="center"/>
    </xf>
    <xf numFmtId="0" fontId="7" fillId="39" borderId="34" xfId="0" applyFont="1" applyFill="1" applyBorder="1" applyAlignment="1">
      <alignment horizontal="center"/>
    </xf>
    <xf numFmtId="0" fontId="7" fillId="39" borderId="32" xfId="0" applyFont="1" applyFill="1" applyBorder="1" applyAlignment="1">
      <alignment/>
    </xf>
    <xf numFmtId="172" fontId="7" fillId="39" borderId="31" xfId="0" applyNumberFormat="1" applyFont="1" applyFill="1" applyBorder="1" applyAlignment="1">
      <alignment horizontal="center"/>
    </xf>
    <xf numFmtId="171" fontId="7" fillId="39" borderId="31" xfId="0" applyNumberFormat="1" applyFont="1" applyFill="1" applyBorder="1" applyAlignment="1">
      <alignment horizontal="center"/>
    </xf>
    <xf numFmtId="166" fontId="7" fillId="39" borderId="31" xfId="0" applyNumberFormat="1" applyFont="1" applyFill="1" applyBorder="1" applyAlignment="1">
      <alignment horizontal="center"/>
    </xf>
    <xf numFmtId="0" fontId="13" fillId="37" borderId="73" xfId="0" applyFont="1" applyFill="1" applyBorder="1" applyAlignment="1">
      <alignment horizontal="center"/>
    </xf>
    <xf numFmtId="173" fontId="7" fillId="39" borderId="31" xfId="0" applyNumberFormat="1" applyFont="1" applyFill="1" applyBorder="1" applyAlignment="1">
      <alignment horizontal="center"/>
    </xf>
    <xf numFmtId="167" fontId="7" fillId="37" borderId="53" xfId="0" applyNumberFormat="1" applyFont="1" applyFill="1" applyBorder="1" applyAlignment="1">
      <alignment horizontal="center"/>
    </xf>
    <xf numFmtId="0" fontId="7" fillId="39" borderId="31" xfId="0" applyFont="1" applyFill="1" applyBorder="1" applyAlignment="1">
      <alignment/>
    </xf>
    <xf numFmtId="1" fontId="7" fillId="39" borderId="74" xfId="0" applyNumberFormat="1" applyFont="1" applyFill="1" applyBorder="1" applyAlignment="1">
      <alignment horizontal="center"/>
    </xf>
    <xf numFmtId="0" fontId="8" fillId="40" borderId="29" xfId="0" applyFont="1" applyFill="1" applyBorder="1" applyAlignment="1">
      <alignment horizontal="center"/>
    </xf>
    <xf numFmtId="0" fontId="3" fillId="39" borderId="29" xfId="0" applyFont="1" applyFill="1" applyBorder="1" applyAlignment="1">
      <alignment horizontal="center"/>
    </xf>
    <xf numFmtId="0" fontId="7" fillId="39" borderId="39" xfId="0" applyFont="1" applyFill="1" applyBorder="1" applyAlignment="1">
      <alignment/>
    </xf>
    <xf numFmtId="166" fontId="7" fillId="39" borderId="34" xfId="0" applyNumberFormat="1" applyFont="1" applyFill="1" applyBorder="1" applyAlignment="1">
      <alignment horizontal="center"/>
    </xf>
    <xf numFmtId="166" fontId="13" fillId="39" borderId="31" xfId="0" applyNumberFormat="1" applyFont="1" applyFill="1" applyBorder="1" applyAlignment="1">
      <alignment horizontal="center"/>
    </xf>
    <xf numFmtId="0" fontId="13" fillId="39" borderId="35" xfId="0" applyFont="1" applyFill="1" applyBorder="1" applyAlignment="1">
      <alignment horizontal="center"/>
    </xf>
    <xf numFmtId="167" fontId="7" fillId="39" borderId="53" xfId="0" applyNumberFormat="1" applyFont="1" applyFill="1" applyBorder="1" applyAlignment="1">
      <alignment horizontal="center"/>
    </xf>
    <xf numFmtId="167" fontId="7" fillId="39" borderId="31" xfId="0" applyNumberFormat="1" applyFont="1" applyFill="1" applyBorder="1" applyAlignment="1">
      <alignment horizontal="center"/>
    </xf>
    <xf numFmtId="166" fontId="13" fillId="39" borderId="35" xfId="0" applyNumberFormat="1" applyFont="1" applyFill="1" applyBorder="1" applyAlignment="1">
      <alignment horizontal="center"/>
    </xf>
    <xf numFmtId="0" fontId="13" fillId="39" borderId="32" xfId="0" applyFont="1" applyFill="1" applyBorder="1" applyAlignment="1">
      <alignment horizontal="center"/>
    </xf>
    <xf numFmtId="0" fontId="13" fillId="39" borderId="29" xfId="0" applyFont="1" applyFill="1" applyBorder="1" applyAlignment="1">
      <alignment horizontal="center"/>
    </xf>
    <xf numFmtId="0" fontId="8" fillId="39" borderId="29" xfId="0" applyFont="1" applyFill="1" applyBorder="1" applyAlignment="1">
      <alignment horizontal="center"/>
    </xf>
    <xf numFmtId="0" fontId="7" fillId="37" borderId="32" xfId="0" applyFont="1" applyFill="1" applyBorder="1" applyAlignment="1">
      <alignment/>
    </xf>
    <xf numFmtId="0" fontId="13" fillId="37" borderId="57" xfId="0" applyFont="1" applyFill="1" applyBorder="1" applyAlignment="1">
      <alignment horizontal="center"/>
    </xf>
    <xf numFmtId="166" fontId="7" fillId="37" borderId="61" xfId="0" applyNumberFormat="1" applyFont="1" applyFill="1" applyBorder="1" applyAlignment="1">
      <alignment horizontal="center"/>
    </xf>
    <xf numFmtId="167" fontId="7" fillId="37" borderId="31" xfId="0" applyNumberFormat="1" applyFont="1" applyFill="1" applyBorder="1" applyAlignment="1">
      <alignment horizontal="center"/>
    </xf>
    <xf numFmtId="166" fontId="13" fillId="37" borderId="31" xfId="0" applyNumberFormat="1" applyFont="1" applyFill="1" applyBorder="1" applyAlignment="1">
      <alignment horizontal="center"/>
    </xf>
    <xf numFmtId="166" fontId="7" fillId="37" borderId="31" xfId="0" applyNumberFormat="1" applyFont="1" applyFill="1" applyBorder="1" applyAlignment="1">
      <alignment horizontal="center"/>
    </xf>
    <xf numFmtId="0" fontId="13" fillId="37" borderId="32" xfId="0" applyFont="1" applyFill="1" applyBorder="1" applyAlignment="1">
      <alignment horizontal="center"/>
    </xf>
    <xf numFmtId="0" fontId="13" fillId="37" borderId="29" xfId="0" applyFont="1" applyFill="1" applyBorder="1" applyAlignment="1">
      <alignment horizontal="center"/>
    </xf>
    <xf numFmtId="0" fontId="8" fillId="37" borderId="29" xfId="0" applyFont="1" applyFill="1" applyBorder="1" applyAlignment="1">
      <alignment horizontal="center"/>
    </xf>
    <xf numFmtId="0" fontId="3" fillId="37" borderId="29" xfId="0" applyFont="1" applyFill="1" applyBorder="1" applyAlignment="1">
      <alignment horizontal="center"/>
    </xf>
    <xf numFmtId="0" fontId="7" fillId="39" borderId="37" xfId="0" applyFont="1" applyFill="1" applyBorder="1" applyAlignment="1">
      <alignment horizontal="center"/>
    </xf>
    <xf numFmtId="173" fontId="7" fillId="39" borderId="74" xfId="0" applyNumberFormat="1" applyFont="1" applyFill="1" applyBorder="1" applyAlignment="1">
      <alignment horizontal="center"/>
    </xf>
    <xf numFmtId="171" fontId="7" fillId="37" borderId="31" xfId="0" applyNumberFormat="1" applyFont="1" applyFill="1" applyBorder="1" applyAlignment="1">
      <alignment horizontal="center"/>
    </xf>
    <xf numFmtId="165" fontId="7" fillId="39" borderId="60" xfId="0" applyNumberFormat="1" applyFont="1" applyFill="1" applyBorder="1" applyAlignment="1">
      <alignment horizontal="center" vertical="center"/>
    </xf>
    <xf numFmtId="165" fontId="7" fillId="39" borderId="50" xfId="0" applyNumberFormat="1" applyFont="1" applyFill="1" applyBorder="1" applyAlignment="1">
      <alignment horizontal="center" vertical="center"/>
    </xf>
    <xf numFmtId="165" fontId="13" fillId="39" borderId="50" xfId="0" applyNumberFormat="1" applyFont="1" applyFill="1" applyBorder="1" applyAlignment="1">
      <alignment horizontal="center" vertical="center"/>
    </xf>
    <xf numFmtId="0" fontId="13" fillId="39" borderId="57" xfId="0" applyFont="1" applyFill="1" applyBorder="1" applyAlignment="1">
      <alignment horizontal="center"/>
    </xf>
    <xf numFmtId="166" fontId="7" fillId="39" borderId="53" xfId="0" applyNumberFormat="1" applyFont="1" applyFill="1" applyBorder="1" applyAlignment="1">
      <alignment horizontal="center"/>
    </xf>
    <xf numFmtId="166" fontId="7" fillId="39" borderId="61" xfId="0" applyNumberFormat="1" applyFont="1" applyFill="1" applyBorder="1" applyAlignment="1">
      <alignment horizontal="center"/>
    </xf>
    <xf numFmtId="165" fontId="7" fillId="37" borderId="60" xfId="0" applyNumberFormat="1" applyFont="1" applyFill="1" applyBorder="1" applyAlignment="1">
      <alignment horizontal="center" vertical="center"/>
    </xf>
    <xf numFmtId="165" fontId="7" fillId="37" borderId="50" xfId="0" applyNumberFormat="1" applyFont="1" applyFill="1" applyBorder="1" applyAlignment="1">
      <alignment horizontal="center" vertical="center"/>
    </xf>
    <xf numFmtId="165" fontId="13" fillId="37" borderId="50" xfId="0" applyNumberFormat="1" applyFont="1" applyFill="1" applyBorder="1" applyAlignment="1">
      <alignment horizontal="center" vertical="center"/>
    </xf>
    <xf numFmtId="165" fontId="7" fillId="39" borderId="53" xfId="0" applyNumberFormat="1" applyFont="1" applyFill="1" applyBorder="1" applyAlignment="1">
      <alignment horizontal="center" vertical="center"/>
    </xf>
    <xf numFmtId="165" fontId="7" fillId="39" borderId="34" xfId="0" applyNumberFormat="1" applyFont="1" applyFill="1" applyBorder="1" applyAlignment="1">
      <alignment horizontal="center" vertical="center"/>
    </xf>
    <xf numFmtId="165" fontId="13" fillId="0" borderId="50" xfId="0" applyNumberFormat="1" applyFont="1" applyFill="1" applyBorder="1" applyAlignment="1">
      <alignment horizontal="center" vertical="center"/>
    </xf>
    <xf numFmtId="165" fontId="7" fillId="40" borderId="60" xfId="0" applyNumberFormat="1" applyFont="1" applyFill="1" applyBorder="1" applyAlignment="1">
      <alignment horizontal="center" vertical="center"/>
    </xf>
    <xf numFmtId="0" fontId="7" fillId="39" borderId="44" xfId="0" applyFont="1" applyFill="1" applyBorder="1" applyAlignment="1">
      <alignment/>
    </xf>
    <xf numFmtId="165" fontId="7" fillId="39" borderId="89" xfId="0" applyNumberFormat="1" applyFont="1" applyFill="1" applyBorder="1" applyAlignment="1">
      <alignment horizontal="center" vertical="center"/>
    </xf>
    <xf numFmtId="165" fontId="7" fillId="37" borderId="53" xfId="0" applyNumberFormat="1" applyFont="1" applyFill="1" applyBorder="1" applyAlignment="1">
      <alignment horizontal="center" vertical="center"/>
    </xf>
    <xf numFmtId="165" fontId="13" fillId="37" borderId="53" xfId="0" applyNumberFormat="1" applyFont="1" applyFill="1" applyBorder="1" applyAlignment="1">
      <alignment horizontal="center" vertical="center"/>
    </xf>
    <xf numFmtId="166" fontId="7" fillId="37" borderId="53" xfId="0" applyNumberFormat="1" applyFont="1" applyFill="1" applyBorder="1" applyAlignment="1">
      <alignment horizontal="center"/>
    </xf>
    <xf numFmtId="165" fontId="7" fillId="0" borderId="60" xfId="0" applyNumberFormat="1" applyFont="1" applyFill="1" applyBorder="1" applyAlignment="1">
      <alignment horizontal="center" vertical="center"/>
    </xf>
    <xf numFmtId="165" fontId="7" fillId="0" borderId="50" xfId="0" applyNumberFormat="1" applyFont="1" applyFill="1" applyBorder="1" applyAlignment="1">
      <alignment horizontal="center" vertical="center"/>
    </xf>
    <xf numFmtId="0" fontId="13" fillId="0" borderId="57" xfId="0" applyFont="1" applyFill="1" applyBorder="1" applyAlignment="1">
      <alignment horizontal="center"/>
    </xf>
    <xf numFmtId="166" fontId="7" fillId="0" borderId="61" xfId="0" applyNumberFormat="1" applyFont="1" applyFill="1" applyBorder="1" applyAlignment="1">
      <alignment horizontal="center"/>
    </xf>
    <xf numFmtId="0" fontId="2" fillId="0" borderId="0" xfId="46" applyFont="1" applyFill="1" applyBorder="1" applyAlignment="1" applyProtection="1">
      <alignment vertical="center"/>
      <protection/>
    </xf>
    <xf numFmtId="0" fontId="2" fillId="0" borderId="0" xfId="46" applyFont="1" applyFill="1" applyBorder="1" applyAlignment="1" applyProtection="1">
      <alignment vertical="center"/>
      <protection hidden="1"/>
    </xf>
    <xf numFmtId="0" fontId="5" fillId="33" borderId="22" xfId="46" applyFont="1" applyFill="1" applyBorder="1" applyAlignment="1">
      <alignment horizontal="center" wrapText="1"/>
      <protection/>
    </xf>
    <xf numFmtId="0" fontId="5" fillId="33" borderId="47" xfId="46" applyFont="1" applyFill="1" applyBorder="1" applyAlignment="1">
      <alignment horizontal="center"/>
      <protection/>
    </xf>
    <xf numFmtId="165" fontId="7" fillId="34" borderId="30" xfId="0" applyNumberFormat="1" applyFont="1" applyFill="1" applyBorder="1" applyAlignment="1">
      <alignment horizontal="center" vertical="center"/>
    </xf>
    <xf numFmtId="0" fontId="7" fillId="36" borderId="60" xfId="0" applyFont="1" applyFill="1" applyBorder="1" applyAlignment="1">
      <alignment horizontal="center"/>
    </xf>
    <xf numFmtId="0" fontId="7" fillId="36" borderId="57" xfId="0" applyFont="1" applyFill="1" applyBorder="1" applyAlignment="1">
      <alignment/>
    </xf>
    <xf numFmtId="0" fontId="13" fillId="36" borderId="32" xfId="0" applyFont="1" applyFill="1" applyBorder="1" applyAlignment="1">
      <alignment horizontal="center"/>
    </xf>
    <xf numFmtId="166" fontId="13" fillId="36" borderId="31" xfId="0" applyNumberFormat="1" applyFont="1" applyFill="1" applyBorder="1" applyAlignment="1">
      <alignment horizontal="center"/>
    </xf>
    <xf numFmtId="165" fontId="7" fillId="36" borderId="60" xfId="0" applyNumberFormat="1" applyFont="1" applyFill="1" applyBorder="1" applyAlignment="1">
      <alignment horizontal="center" vertical="center"/>
    </xf>
    <xf numFmtId="165" fontId="7" fillId="36" borderId="53" xfId="0" applyNumberFormat="1" applyFont="1" applyFill="1" applyBorder="1" applyAlignment="1">
      <alignment horizontal="center" vertical="center"/>
    </xf>
    <xf numFmtId="165" fontId="13" fillId="36" borderId="50" xfId="0" applyNumberFormat="1" applyFont="1" applyFill="1" applyBorder="1" applyAlignment="1">
      <alignment horizontal="center" vertical="center"/>
    </xf>
    <xf numFmtId="166" fontId="7" fillId="36" borderId="53" xfId="0" applyNumberFormat="1" applyFont="1" applyFill="1" applyBorder="1" applyAlignment="1">
      <alignment horizontal="center"/>
    </xf>
    <xf numFmtId="167" fontId="7" fillId="36" borderId="31" xfId="0" applyNumberFormat="1" applyFont="1" applyFill="1" applyBorder="1" applyAlignment="1">
      <alignment horizontal="center"/>
    </xf>
    <xf numFmtId="166" fontId="7" fillId="36" borderId="31" xfId="0" applyNumberFormat="1" applyFont="1" applyFill="1" applyBorder="1" applyAlignment="1">
      <alignment horizontal="center"/>
    </xf>
    <xf numFmtId="0" fontId="13" fillId="36" borderId="29" xfId="0" applyFont="1" applyFill="1" applyBorder="1" applyAlignment="1">
      <alignment horizontal="center"/>
    </xf>
    <xf numFmtId="0" fontId="8" fillId="36" borderId="29" xfId="0" applyFont="1" applyFill="1" applyBorder="1" applyAlignment="1">
      <alignment horizontal="center"/>
    </xf>
    <xf numFmtId="0" fontId="3" fillId="36" borderId="29" xfId="0" applyFont="1" applyFill="1" applyBorder="1" applyAlignment="1">
      <alignment horizontal="center"/>
    </xf>
    <xf numFmtId="0" fontId="7" fillId="36" borderId="39" xfId="0" applyFont="1" applyFill="1" applyBorder="1" applyAlignment="1">
      <alignment/>
    </xf>
    <xf numFmtId="165" fontId="7" fillId="36" borderId="34" xfId="0" applyNumberFormat="1" applyFont="1" applyFill="1" applyBorder="1" applyAlignment="1">
      <alignment horizontal="center" vertical="center"/>
    </xf>
    <xf numFmtId="0" fontId="7" fillId="36" borderId="44" xfId="0" applyFont="1" applyFill="1" applyBorder="1" applyAlignment="1">
      <alignment/>
    </xf>
    <xf numFmtId="0" fontId="8" fillId="36" borderId="42" xfId="0" applyFont="1" applyFill="1" applyBorder="1" applyAlignment="1">
      <alignment horizontal="center"/>
    </xf>
    <xf numFmtId="0" fontId="0" fillId="0" borderId="0" xfId="0" applyFill="1" applyAlignment="1">
      <alignment/>
    </xf>
    <xf numFmtId="165" fontId="7" fillId="0" borderId="41" xfId="0" applyNumberFormat="1" applyFont="1" applyFill="1" applyBorder="1" applyAlignment="1">
      <alignment horizontal="center" vertical="center"/>
    </xf>
    <xf numFmtId="165" fontId="7" fillId="0" borderId="55" xfId="0" applyNumberFormat="1" applyFont="1" applyFill="1" applyBorder="1" applyAlignment="1">
      <alignment horizontal="center" vertical="center"/>
    </xf>
    <xf numFmtId="165" fontId="13" fillId="34" borderId="55" xfId="0" applyNumberFormat="1" applyFont="1" applyFill="1" applyBorder="1" applyAlignment="1">
      <alignment horizontal="center" vertical="center"/>
    </xf>
    <xf numFmtId="166" fontId="7" fillId="34" borderId="55" xfId="0" applyNumberFormat="1" applyFont="1" applyFill="1" applyBorder="1" applyAlignment="1">
      <alignment horizontal="center"/>
    </xf>
    <xf numFmtId="167" fontId="7" fillId="34" borderId="43" xfId="0" applyNumberFormat="1" applyFont="1" applyFill="1" applyBorder="1" applyAlignment="1">
      <alignment horizontal="center"/>
    </xf>
    <xf numFmtId="166" fontId="7" fillId="34" borderId="43" xfId="0" applyNumberFormat="1" applyFont="1" applyFill="1" applyBorder="1" applyAlignment="1">
      <alignment horizontal="center"/>
    </xf>
    <xf numFmtId="166" fontId="13" fillId="34" borderId="43" xfId="0" applyNumberFormat="1" applyFont="1" applyFill="1" applyBorder="1" applyAlignment="1">
      <alignment horizontal="center"/>
    </xf>
    <xf numFmtId="0" fontId="13" fillId="34" borderId="44" xfId="0" applyFont="1" applyFill="1" applyBorder="1" applyAlignment="1">
      <alignment horizontal="center"/>
    </xf>
    <xf numFmtId="0" fontId="13" fillId="34" borderId="42" xfId="0" applyFont="1" applyFill="1" applyBorder="1" applyAlignment="1">
      <alignment horizontal="center"/>
    </xf>
    <xf numFmtId="0" fontId="8" fillId="34" borderId="42" xfId="0" applyFont="1" applyFill="1" applyBorder="1" applyAlignment="1">
      <alignment horizontal="center"/>
    </xf>
    <xf numFmtId="0" fontId="3" fillId="34" borderId="42" xfId="0" applyFont="1" applyFill="1" applyBorder="1" applyAlignment="1">
      <alignment horizontal="center"/>
    </xf>
    <xf numFmtId="165" fontId="13" fillId="0" borderId="55" xfId="0" applyNumberFormat="1" applyFont="1" applyFill="1" applyBorder="1" applyAlignment="1">
      <alignment horizontal="center" vertical="center"/>
    </xf>
    <xf numFmtId="0" fontId="7" fillId="0" borderId="90" xfId="0" applyFont="1" applyFill="1" applyBorder="1" applyAlignment="1">
      <alignment/>
    </xf>
    <xf numFmtId="0" fontId="3" fillId="0" borderId="91" xfId="0" applyFont="1" applyFill="1" applyBorder="1" applyAlignment="1">
      <alignment horizontal="center" vertical="center"/>
    </xf>
    <xf numFmtId="0" fontId="7" fillId="0" borderId="92" xfId="0" applyFont="1" applyBorder="1" applyAlignment="1">
      <alignment horizontal="center"/>
    </xf>
    <xf numFmtId="0" fontId="7" fillId="0" borderId="92" xfId="0" applyFont="1" applyBorder="1" applyAlignment="1">
      <alignment/>
    </xf>
    <xf numFmtId="0" fontId="7" fillId="39" borderId="41" xfId="0" applyFont="1" applyFill="1" applyBorder="1" applyAlignment="1">
      <alignment horizontal="center"/>
    </xf>
    <xf numFmtId="165" fontId="7" fillId="39" borderId="41" xfId="0" applyNumberFormat="1" applyFont="1" applyFill="1" applyBorder="1" applyAlignment="1">
      <alignment horizontal="center" vertical="center"/>
    </xf>
    <xf numFmtId="165" fontId="7" fillId="39" borderId="55" xfId="0" applyNumberFormat="1" applyFont="1" applyFill="1" applyBorder="1" applyAlignment="1">
      <alignment horizontal="center" vertical="center"/>
    </xf>
    <xf numFmtId="165" fontId="13" fillId="39" borderId="55" xfId="0" applyNumberFormat="1" applyFont="1" applyFill="1" applyBorder="1" applyAlignment="1">
      <alignment horizontal="center" vertical="center"/>
    </xf>
    <xf numFmtId="0" fontId="13" fillId="39" borderId="44" xfId="0" applyFont="1" applyFill="1" applyBorder="1" applyAlignment="1">
      <alignment horizontal="center"/>
    </xf>
    <xf numFmtId="166" fontId="7" fillId="39" borderId="55" xfId="0" applyNumberFormat="1" applyFont="1" applyFill="1" applyBorder="1" applyAlignment="1">
      <alignment horizontal="center"/>
    </xf>
    <xf numFmtId="167" fontId="7" fillId="39" borderId="43" xfId="0" applyNumberFormat="1" applyFont="1" applyFill="1" applyBorder="1" applyAlignment="1">
      <alignment horizontal="center"/>
    </xf>
    <xf numFmtId="166" fontId="13" fillId="39" borderId="43" xfId="0" applyNumberFormat="1" applyFont="1" applyFill="1" applyBorder="1" applyAlignment="1">
      <alignment horizontal="center"/>
    </xf>
    <xf numFmtId="166" fontId="7" fillId="39" borderId="43" xfId="0" applyNumberFormat="1" applyFont="1" applyFill="1" applyBorder="1" applyAlignment="1">
      <alignment horizontal="center"/>
    </xf>
    <xf numFmtId="0" fontId="13" fillId="39" borderId="42" xfId="0" applyFont="1" applyFill="1" applyBorder="1" applyAlignment="1">
      <alignment horizontal="center"/>
    </xf>
    <xf numFmtId="0" fontId="8" fillId="39" borderId="42" xfId="0" applyFont="1" applyFill="1" applyBorder="1" applyAlignment="1">
      <alignment horizontal="center"/>
    </xf>
    <xf numFmtId="0" fontId="3" fillId="39" borderId="42" xfId="0" applyFont="1" applyFill="1" applyBorder="1" applyAlignment="1">
      <alignment horizontal="center"/>
    </xf>
    <xf numFmtId="0" fontId="13" fillId="34" borderId="64" xfId="0" applyFont="1" applyFill="1" applyBorder="1" applyAlignment="1">
      <alignment horizontal="center"/>
    </xf>
    <xf numFmtId="167" fontId="7" fillId="34" borderId="55" xfId="0" applyNumberFormat="1" applyFont="1" applyFill="1" applyBorder="1" applyAlignment="1">
      <alignment horizontal="center"/>
    </xf>
    <xf numFmtId="166" fontId="13" fillId="34" borderId="64" xfId="0" applyNumberFormat="1" applyFont="1" applyFill="1" applyBorder="1" applyAlignment="1">
      <alignment horizontal="center"/>
    </xf>
    <xf numFmtId="172" fontId="7" fillId="0" borderId="43" xfId="0" applyNumberFormat="1" applyFont="1" applyBorder="1" applyAlignment="1">
      <alignment horizontal="center"/>
    </xf>
    <xf numFmtId="171" fontId="7" fillId="0" borderId="43" xfId="0" applyNumberFormat="1" applyFont="1" applyBorder="1" applyAlignment="1">
      <alignment horizontal="center"/>
    </xf>
    <xf numFmtId="173" fontId="7" fillId="0" borderId="93" xfId="0" applyNumberFormat="1" applyFont="1" applyBorder="1" applyAlignment="1">
      <alignment horizontal="center"/>
    </xf>
    <xf numFmtId="173" fontId="7" fillId="0" borderId="43" xfId="0" applyNumberFormat="1" applyFont="1" applyBorder="1" applyAlignment="1">
      <alignment horizontal="center"/>
    </xf>
    <xf numFmtId="167" fontId="7" fillId="0" borderId="55" xfId="0" applyNumberFormat="1" applyFont="1" applyFill="1" applyBorder="1" applyAlignment="1">
      <alignment horizontal="center"/>
    </xf>
    <xf numFmtId="1" fontId="7" fillId="0" borderId="93" xfId="0" applyNumberFormat="1" applyFont="1" applyBorder="1" applyAlignment="1">
      <alignment horizontal="center"/>
    </xf>
    <xf numFmtId="0" fontId="13" fillId="0" borderId="42" xfId="0" applyFont="1" applyBorder="1" applyAlignment="1">
      <alignment horizontal="center"/>
    </xf>
    <xf numFmtId="0" fontId="7" fillId="36" borderId="41" xfId="0" applyFont="1" applyFill="1" applyBorder="1" applyAlignment="1">
      <alignment horizontal="center"/>
    </xf>
    <xf numFmtId="165" fontId="7" fillId="36" borderId="41" xfId="0" applyNumberFormat="1" applyFont="1" applyFill="1" applyBorder="1" applyAlignment="1">
      <alignment horizontal="center" vertical="center"/>
    </xf>
    <xf numFmtId="165" fontId="7" fillId="36" borderId="55" xfId="0" applyNumberFormat="1" applyFont="1" applyFill="1" applyBorder="1" applyAlignment="1">
      <alignment horizontal="center" vertical="center"/>
    </xf>
    <xf numFmtId="165" fontId="13" fillId="36" borderId="55" xfId="0" applyNumberFormat="1" applyFont="1" applyFill="1" applyBorder="1" applyAlignment="1">
      <alignment horizontal="center" vertical="center"/>
    </xf>
    <xf numFmtId="0" fontId="13" fillId="36" borderId="44" xfId="0" applyFont="1" applyFill="1" applyBorder="1" applyAlignment="1">
      <alignment horizontal="center"/>
    </xf>
    <xf numFmtId="166" fontId="7" fillId="36" borderId="55" xfId="0" applyNumberFormat="1" applyFont="1" applyFill="1" applyBorder="1" applyAlignment="1">
      <alignment horizontal="center"/>
    </xf>
    <xf numFmtId="167" fontId="7" fillId="36" borderId="43" xfId="0" applyNumberFormat="1" applyFont="1" applyFill="1" applyBorder="1" applyAlignment="1">
      <alignment horizontal="center"/>
    </xf>
    <xf numFmtId="166" fontId="13" fillId="36" borderId="43" xfId="0" applyNumberFormat="1" applyFont="1" applyFill="1" applyBorder="1" applyAlignment="1">
      <alignment horizontal="center"/>
    </xf>
    <xf numFmtId="166" fontId="7" fillId="36" borderId="43" xfId="0" applyNumberFormat="1" applyFont="1" applyFill="1" applyBorder="1" applyAlignment="1">
      <alignment horizontal="center"/>
    </xf>
    <xf numFmtId="0" fontId="13" fillId="36" borderId="42" xfId="0" applyFont="1" applyFill="1" applyBorder="1" applyAlignment="1">
      <alignment horizontal="center"/>
    </xf>
    <xf numFmtId="0" fontId="3" fillId="36" borderId="42" xfId="0" applyFont="1" applyFill="1" applyBorder="1" applyAlignment="1">
      <alignment horizontal="center"/>
    </xf>
    <xf numFmtId="0" fontId="0" fillId="0" borderId="17" xfId="0" applyBorder="1" applyAlignment="1">
      <alignment/>
    </xf>
    <xf numFmtId="0" fontId="0" fillId="0" borderId="64" xfId="0" applyBorder="1" applyAlignment="1">
      <alignment/>
    </xf>
    <xf numFmtId="0" fontId="5" fillId="33" borderId="89" xfId="46" applyFont="1" applyFill="1" applyBorder="1" applyAlignment="1">
      <alignment vertical="center"/>
      <protection/>
    </xf>
    <xf numFmtId="0" fontId="6" fillId="33" borderId="27" xfId="46" applyNumberFormat="1" applyFont="1" applyFill="1" applyBorder="1" applyAlignment="1">
      <alignment horizontal="center" wrapText="1"/>
      <protection/>
    </xf>
    <xf numFmtId="0" fontId="5" fillId="33" borderId="37" xfId="0" applyFont="1" applyFill="1" applyBorder="1" applyAlignment="1">
      <alignment horizontal="center"/>
    </xf>
    <xf numFmtId="0" fontId="5" fillId="33" borderId="32" xfId="0" applyFont="1" applyFill="1" applyBorder="1" applyAlignment="1">
      <alignment/>
    </xf>
    <xf numFmtId="165" fontId="5" fillId="33" borderId="34" xfId="0" applyNumberFormat="1" applyFont="1" applyFill="1" applyBorder="1" applyAlignment="1">
      <alignment horizontal="center" vertical="center"/>
    </xf>
    <xf numFmtId="165" fontId="5" fillId="33" borderId="53" xfId="0" applyNumberFormat="1" applyFont="1" applyFill="1" applyBorder="1" applyAlignment="1">
      <alignment horizontal="center" vertical="center"/>
    </xf>
    <xf numFmtId="165" fontId="3" fillId="33" borderId="53" xfId="0" applyNumberFormat="1" applyFont="1" applyFill="1" applyBorder="1" applyAlignment="1">
      <alignment horizontal="center" vertical="center"/>
    </xf>
    <xf numFmtId="0" fontId="3" fillId="33" borderId="32" xfId="0" applyFont="1" applyFill="1" applyBorder="1" applyAlignment="1">
      <alignment horizontal="center"/>
    </xf>
    <xf numFmtId="166" fontId="5" fillId="33" borderId="53" xfId="0" applyNumberFormat="1" applyFont="1" applyFill="1" applyBorder="1" applyAlignment="1">
      <alignment horizontal="center"/>
    </xf>
    <xf numFmtId="166" fontId="5" fillId="33" borderId="31" xfId="0" applyNumberFormat="1" applyFont="1" applyFill="1" applyBorder="1" applyAlignment="1">
      <alignment horizontal="center"/>
    </xf>
    <xf numFmtId="166" fontId="3" fillId="33" borderId="31" xfId="0" applyNumberFormat="1" applyFont="1" applyFill="1" applyBorder="1" applyAlignment="1">
      <alignment horizontal="center"/>
    </xf>
    <xf numFmtId="0" fontId="3" fillId="33" borderId="63" xfId="46" applyFont="1" applyFill="1" applyBorder="1" applyAlignment="1" applyProtection="1">
      <alignment horizontal="center" vertical="center"/>
      <protection/>
    </xf>
    <xf numFmtId="0" fontId="2" fillId="0" borderId="94" xfId="46" applyFont="1" applyFill="1" applyBorder="1" applyAlignment="1" applyProtection="1">
      <alignment horizontal="center" vertical="center"/>
      <protection/>
    </xf>
    <xf numFmtId="0" fontId="2" fillId="0" borderId="94" xfId="46" applyFont="1" applyFill="1" applyBorder="1" applyAlignment="1" applyProtection="1">
      <alignment horizontal="center" vertical="center"/>
      <protection hidden="1"/>
    </xf>
    <xf numFmtId="0" fontId="12" fillId="34" borderId="63" xfId="0" applyFont="1" applyFill="1" applyBorder="1" applyAlignment="1">
      <alignment horizontal="center" vertical="center"/>
    </xf>
    <xf numFmtId="0" fontId="13" fillId="33" borderId="56" xfId="0" applyFont="1" applyFill="1" applyBorder="1" applyAlignment="1">
      <alignment horizontal="center"/>
    </xf>
    <xf numFmtId="0" fontId="13" fillId="33" borderId="95" xfId="0" applyFont="1" applyFill="1" applyBorder="1" applyAlignment="1">
      <alignment horizontal="center"/>
    </xf>
    <xf numFmtId="0" fontId="13" fillId="33" borderId="63" xfId="0" applyFont="1" applyFill="1" applyBorder="1" applyAlignment="1">
      <alignment horizontal="center" vertical="center"/>
    </xf>
    <xf numFmtId="0" fontId="8" fillId="33" borderId="63" xfId="0" applyFont="1" applyFill="1" applyBorder="1" applyAlignment="1">
      <alignment horizontal="center" vertical="center"/>
    </xf>
    <xf numFmtId="0" fontId="3" fillId="33" borderId="63" xfId="0" applyFont="1" applyFill="1" applyBorder="1" applyAlignment="1">
      <alignment horizontal="center" vertical="center"/>
    </xf>
    <xf numFmtId="0" fontId="7" fillId="33" borderId="96" xfId="0" applyFont="1" applyFill="1" applyBorder="1" applyAlignment="1">
      <alignment horizontal="center"/>
    </xf>
    <xf numFmtId="0" fontId="7" fillId="33" borderId="69" xfId="0" applyFont="1" applyFill="1" applyBorder="1" applyAlignment="1">
      <alignment horizontal="center"/>
    </xf>
    <xf numFmtId="0" fontId="7" fillId="33" borderId="63" xfId="0" applyFont="1" applyFill="1" applyBorder="1" applyAlignment="1">
      <alignment horizontal="center"/>
    </xf>
    <xf numFmtId="0" fontId="7" fillId="33" borderId="70" xfId="0" applyFont="1" applyFill="1" applyBorder="1" applyAlignment="1">
      <alignment horizontal="center"/>
    </xf>
    <xf numFmtId="0" fontId="7" fillId="33" borderId="97" xfId="0" applyFont="1" applyFill="1" applyBorder="1" applyAlignment="1">
      <alignment horizontal="center"/>
    </xf>
    <xf numFmtId="0" fontId="13" fillId="33" borderId="77" xfId="0" applyFont="1" applyFill="1" applyBorder="1" applyAlignment="1">
      <alignment horizontal="center"/>
    </xf>
    <xf numFmtId="0" fontId="13" fillId="33" borderId="98" xfId="0" applyFont="1" applyFill="1" applyBorder="1" applyAlignment="1">
      <alignment horizontal="center" vertical="center"/>
    </xf>
    <xf numFmtId="0" fontId="12" fillId="0" borderId="63" xfId="0" applyFont="1" applyBorder="1" applyAlignment="1">
      <alignment horizontal="center" vertical="center"/>
    </xf>
    <xf numFmtId="0" fontId="15" fillId="0" borderId="94" xfId="0" applyFont="1" applyBorder="1" applyAlignment="1">
      <alignment horizontal="center" vertical="center"/>
    </xf>
    <xf numFmtId="0" fontId="15" fillId="0" borderId="62" xfId="0" applyFont="1" applyBorder="1" applyAlignment="1">
      <alignment horizontal="center" vertical="center"/>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O16"/>
  <sheetViews>
    <sheetView showGridLines="0" zoomScalePageLayoutView="0" workbookViewId="0" topLeftCell="A1">
      <selection activeCell="A16" sqref="A16"/>
    </sheetView>
  </sheetViews>
  <sheetFormatPr defaultColWidth="9.140625" defaultRowHeight="15"/>
  <cols>
    <col min="1" max="1" width="5.7109375" style="0" customWidth="1"/>
    <col min="2" max="2" width="17.28125" style="0" customWidth="1"/>
    <col min="3" max="4" width="12.7109375" style="0" customWidth="1"/>
    <col min="5" max="5" width="14.28125" style="0" customWidth="1"/>
    <col min="6" max="6" width="12.7109375" style="0" customWidth="1"/>
    <col min="7" max="7" width="14.57421875" style="0" customWidth="1"/>
    <col min="8" max="15" width="12.7109375" style="0" customWidth="1"/>
  </cols>
  <sheetData>
    <row r="1" spans="1:15" ht="42" customHeight="1" thickBot="1">
      <c r="A1" s="478" t="s">
        <v>87</v>
      </c>
      <c r="B1" s="478"/>
      <c r="C1" s="478"/>
      <c r="D1" s="478"/>
      <c r="E1" s="478"/>
      <c r="F1" s="478"/>
      <c r="G1" s="478"/>
      <c r="H1" s="478"/>
      <c r="I1" s="478"/>
      <c r="J1" s="478"/>
      <c r="K1" s="478"/>
      <c r="L1" s="478"/>
      <c r="M1" s="478"/>
      <c r="N1" s="392"/>
      <c r="O1" s="392"/>
    </row>
    <row r="2" spans="1:15" s="8" customFormat="1" ht="16.5" customHeight="1" thickBot="1">
      <c r="A2" s="477" t="s">
        <v>0</v>
      </c>
      <c r="B2" s="477"/>
      <c r="C2" s="477"/>
      <c r="D2" s="1">
        <v>1</v>
      </c>
      <c r="E2" s="2">
        <v>2</v>
      </c>
      <c r="F2" s="3">
        <v>3</v>
      </c>
      <c r="G2" s="2">
        <v>4</v>
      </c>
      <c r="H2" s="4">
        <v>5</v>
      </c>
      <c r="I2" s="5">
        <v>6</v>
      </c>
      <c r="J2" s="1">
        <v>7</v>
      </c>
      <c r="K2" s="2">
        <v>8</v>
      </c>
      <c r="L2" s="3">
        <v>9</v>
      </c>
      <c r="M2" s="5">
        <v>10</v>
      </c>
      <c r="N2" s="6"/>
      <c r="O2" s="7"/>
    </row>
    <row r="3" spans="1:15" s="8" customFormat="1" ht="16.5" customHeight="1">
      <c r="A3" s="9" t="s">
        <v>1</v>
      </c>
      <c r="B3" s="10" t="s">
        <v>2</v>
      </c>
      <c r="C3" s="11" t="s">
        <v>3</v>
      </c>
      <c r="D3" s="12" t="s">
        <v>4</v>
      </c>
      <c r="E3" s="13" t="s">
        <v>5</v>
      </c>
      <c r="F3" s="13" t="s">
        <v>6</v>
      </c>
      <c r="G3" s="13" t="s">
        <v>7</v>
      </c>
      <c r="H3" s="14" t="s">
        <v>8</v>
      </c>
      <c r="I3" s="15" t="s">
        <v>9</v>
      </c>
      <c r="J3" s="16" t="s">
        <v>10</v>
      </c>
      <c r="K3" s="13" t="s">
        <v>6</v>
      </c>
      <c r="L3" s="13" t="s">
        <v>11</v>
      </c>
      <c r="M3" s="15" t="s">
        <v>12</v>
      </c>
      <c r="N3" s="17"/>
      <c r="O3" s="18"/>
    </row>
    <row r="4" spans="1:15" s="8" customFormat="1" ht="16.5" customHeight="1" thickBot="1">
      <c r="A4" s="19"/>
      <c r="B4" s="20"/>
      <c r="C4" s="21" t="s">
        <v>13</v>
      </c>
      <c r="D4" s="22" t="s">
        <v>14</v>
      </c>
      <c r="E4" s="23" t="s">
        <v>15</v>
      </c>
      <c r="F4" s="23" t="s">
        <v>16</v>
      </c>
      <c r="G4" s="23" t="s">
        <v>17</v>
      </c>
      <c r="H4" s="24" t="s">
        <v>90</v>
      </c>
      <c r="I4" s="25">
        <v>42351</v>
      </c>
      <c r="J4" s="26">
        <v>42484</v>
      </c>
      <c r="K4" s="22" t="s">
        <v>91</v>
      </c>
      <c r="L4" s="23" t="s">
        <v>92</v>
      </c>
      <c r="M4" s="394" t="s">
        <v>93</v>
      </c>
      <c r="N4" s="27"/>
      <c r="O4" s="28"/>
    </row>
    <row r="5" spans="1:15" ht="16.5" customHeight="1">
      <c r="A5" s="29" t="s">
        <v>18</v>
      </c>
      <c r="B5" s="30" t="s">
        <v>8</v>
      </c>
      <c r="C5" s="31">
        <f>SUM(D5:M5)</f>
        <v>99</v>
      </c>
      <c r="D5" s="32">
        <f>IF('1. kolo - Děhylov'!$Q$5="","",VLOOKUP(B5,'1. kolo - Děhylov'!$B$5:$Q$11,16,FALSE))</f>
        <v>11</v>
      </c>
      <c r="E5" s="33">
        <f>IF('2. kolo - Závada'!$Q$5="","",VLOOKUP(B5,'2. kolo - Závada'!$B$5:$Q$12,16,FALSE))</f>
        <v>8</v>
      </c>
      <c r="F5" s="34">
        <f>IF('3. kolo - Dobroslavice'!$J$4="","",VLOOKUP(B5,'3. kolo - Dobroslavice'!$B$4:$J$13,9,FALSE))</f>
        <v>8</v>
      </c>
      <c r="G5" s="33">
        <f>IF('4. kolo - Markvartovice'!$Q$5="","",VLOOKUP(B5,'4. kolo - Markvartovice'!$B$5:$Q$14,16,FALSE))</f>
        <v>11</v>
      </c>
      <c r="H5" s="35">
        <f>IF('5. kolo - Hlučín ZPV'!$B$5="","",VLOOKUP(B5,'5. kolo - Hlučín ZPV'!$B$5:$Q$15,16,FALSE))</f>
        <v>9</v>
      </c>
      <c r="I5" s="36">
        <f>IF('6. kolo - Darkovice'!$B$6="","",VLOOKUP(B5,'6. kolo - Darkovice'!$B$6:$S$14,18,FALSE))</f>
        <v>11</v>
      </c>
      <c r="J5" s="37">
        <f>IF('7. kolo - Ludgeřovice'!$Q$5="","",VLOOKUP(B5,'7. kolo - Ludgeřovice'!$B$5:$Q$12,16,FALSE))</f>
        <v>11</v>
      </c>
      <c r="K5" s="33">
        <f>IF('8. kolo - Dobroslavice'!$B$5="","",VLOOKUP(B5,'8. kolo - Dobroslavice'!$B$5:$Q$14,16,FALSE))</f>
        <v>10</v>
      </c>
      <c r="L5" s="38">
        <f>IF('9. kolo - Bobrovníky'!$B$5="","",VLOOKUP(B5,'9. kolo - Bobrovníky'!$B$5:$Q$15,16,FALSE))</f>
        <v>11</v>
      </c>
      <c r="M5" s="395">
        <f>IF('10. kolo - Bohuslavice'!$B$5="","",VLOOKUP(B5,'10. kolo - Bohuslavice'!$B$5:$Q$15,16,FALSE))</f>
        <v>9</v>
      </c>
      <c r="N5" s="39"/>
      <c r="O5" s="40"/>
    </row>
    <row r="6" spans="1:15" ht="16.5" customHeight="1">
      <c r="A6" s="41" t="s">
        <v>19</v>
      </c>
      <c r="B6" s="42" t="s">
        <v>32</v>
      </c>
      <c r="C6" s="31">
        <f>SUM(D6:M6)</f>
        <v>81</v>
      </c>
      <c r="D6" s="43">
        <v>0</v>
      </c>
      <c r="E6" s="44">
        <f>IF('2. kolo - Závada'!$Q$5="","",VLOOKUP(B6,'2. kolo - Závada'!$B$5:$Q$12,16,FALSE))</f>
        <v>11</v>
      </c>
      <c r="F6" s="35">
        <f>IF('3. kolo - Dobroslavice'!$J$4="","",VLOOKUP(B6,'3. kolo - Dobroslavice'!$B$4:$J$13,9,FALSE))</f>
        <v>11</v>
      </c>
      <c r="G6" s="44">
        <f>IF('4. kolo - Markvartovice'!$Q$5="","",VLOOKUP(B6,'4. kolo - Markvartovice'!$B$5:$Q$14,16,FALSE))</f>
        <v>10</v>
      </c>
      <c r="H6" s="35">
        <f>IF('5. kolo - Hlučín ZPV'!$B$5="","",VLOOKUP(B6,'5. kolo - Hlučín ZPV'!$B$5:$Q$15,16,FALSE))</f>
        <v>7</v>
      </c>
      <c r="I6" s="36">
        <f>IF('6. kolo - Darkovice'!$B$6="","",VLOOKUP(B6,'6. kolo - Darkovice'!$B$6:$S$14,18,FALSE))</f>
        <v>5</v>
      </c>
      <c r="J6" s="45">
        <f>IF('7. kolo - Ludgeřovice'!$Q$5="","",VLOOKUP(B6,'7. kolo - Ludgeřovice'!$B$5:$Q$12,16,FALSE))</f>
        <v>9</v>
      </c>
      <c r="K6" s="44">
        <f>IF('8. kolo - Dobroslavice'!$B$5="","",VLOOKUP(B6,'8. kolo - Dobroslavice'!$B$5:$Q$14,16,FALSE))</f>
        <v>9</v>
      </c>
      <c r="L6" s="38">
        <f>IF('9. kolo - Bobrovníky'!$B$5="","",VLOOKUP(B6,'9. kolo - Bobrovníky'!$B$5:$Q$15,16,FALSE))</f>
        <v>9</v>
      </c>
      <c r="M6" s="36">
        <f>IF('10. kolo - Bohuslavice'!$B$5="","",VLOOKUP(B6,'10. kolo - Bohuslavice'!$B$5:$Q$15,16,FALSE))</f>
        <v>10</v>
      </c>
      <c r="N6" s="39"/>
      <c r="O6" s="40"/>
    </row>
    <row r="7" spans="1:15" ht="16.5" customHeight="1">
      <c r="A7" s="46" t="s">
        <v>20</v>
      </c>
      <c r="B7" s="42" t="s">
        <v>6</v>
      </c>
      <c r="C7" s="31">
        <f>SUM(D7:M7)</f>
        <v>70</v>
      </c>
      <c r="D7" s="43">
        <f>IF('1. kolo - Děhylov'!$Q$5="","",VLOOKUP(B7,'1. kolo - Děhylov'!$B$5:$Q$11,16,FALSE))</f>
        <v>8</v>
      </c>
      <c r="E7" s="44">
        <f>IF('2. kolo - Závada'!$Q$5="","",VLOOKUP(B7,'2. kolo - Závada'!$B$5:$Q$12,16,FALSE))</f>
        <v>7</v>
      </c>
      <c r="F7" s="35">
        <f>IF('3. kolo - Dobroslavice'!$J$4="","",VLOOKUP(B7,'3. kolo - Dobroslavice'!$B$4:$J$13,9,FALSE))</f>
        <v>10</v>
      </c>
      <c r="G7" s="44">
        <f>IF('4. kolo - Markvartovice'!$Q$5="","",VLOOKUP(B7,'4. kolo - Markvartovice'!$B$5:$Q$14,16,FALSE))</f>
        <v>3</v>
      </c>
      <c r="H7" s="35">
        <f>IF('5. kolo - Hlučín ZPV'!$B$5="","",VLOOKUP(B7,'5. kolo - Hlučín ZPV'!$B$5:$Q$15,16,FALSE))</f>
        <v>6</v>
      </c>
      <c r="I7" s="36">
        <f>IF('6. kolo - Darkovice'!$B$6="","",VLOOKUP(B7,'6. kolo - Darkovice'!$B$6:$S$14,18,FALSE))</f>
        <v>9</v>
      </c>
      <c r="J7" s="45">
        <f>IF('7. kolo - Ludgeřovice'!$Q$5="","",VLOOKUP(B7,'7. kolo - Ludgeřovice'!$B$5:$Q$12,16,FALSE))</f>
        <v>4</v>
      </c>
      <c r="K7" s="44">
        <f>IF('8. kolo - Dobroslavice'!$B$5="","",VLOOKUP(B7,'8. kolo - Dobroslavice'!$B$5:$Q$14,16,FALSE))</f>
        <v>8</v>
      </c>
      <c r="L7" s="38">
        <f>IF('9. kolo - Bobrovníky'!$B$5="","",VLOOKUP(B7,'9. kolo - Bobrovníky'!$B$5:$Q$15,16,FALSE))</f>
        <v>8</v>
      </c>
      <c r="M7" s="36">
        <f>IF('10. kolo - Bohuslavice'!$B$5="","",VLOOKUP(B7,'10. kolo - Bohuslavice'!$B$5:$Q$15,16,FALSE))</f>
        <v>7</v>
      </c>
      <c r="N7" s="39"/>
      <c r="O7" s="40"/>
    </row>
    <row r="8" spans="1:15" ht="16.5" customHeight="1">
      <c r="A8" s="46" t="s">
        <v>22</v>
      </c>
      <c r="B8" s="42" t="s">
        <v>12</v>
      </c>
      <c r="C8" s="31">
        <f>SUM(D8:M8)</f>
        <v>67</v>
      </c>
      <c r="D8" s="43">
        <f>IF('1. kolo - Děhylov'!$Q$5="","",VLOOKUP(B8,'1. kolo - Děhylov'!$B$5:$Q$11,16,FALSE))</f>
        <v>10</v>
      </c>
      <c r="E8" s="44">
        <v>0</v>
      </c>
      <c r="F8" s="35">
        <f>IF('3. kolo - Dobroslavice'!$J$4="","",VLOOKUP(B8,'3. kolo - Dobroslavice'!$B$4:$J$13,9,FALSE))</f>
        <v>3</v>
      </c>
      <c r="G8" s="44">
        <f>IF('4. kolo - Markvartovice'!$Q$5="","",VLOOKUP(B8,'4. kolo - Markvartovice'!$B$5:$Q$14,16,FALSE))</f>
        <v>9</v>
      </c>
      <c r="H8" s="35">
        <f>IF('5. kolo - Hlučín ZPV'!$B$5="","",VLOOKUP(B8,'5. kolo - Hlučín ZPV'!$B$5:$Q$15,16,FALSE))</f>
        <v>10</v>
      </c>
      <c r="I8" s="36">
        <f>IF('6. kolo - Darkovice'!$B$6="","",VLOOKUP(B8,'6. kolo - Darkovice'!$B$6:$S$14,18,FALSE))</f>
        <v>10</v>
      </c>
      <c r="J8" s="45">
        <v>0</v>
      </c>
      <c r="K8" s="44">
        <f>IF('8. kolo - Dobroslavice'!$B$5="","",VLOOKUP(B8,'8. kolo - Dobroslavice'!$B$5:$Q$14,16,FALSE))</f>
        <v>7</v>
      </c>
      <c r="L8" s="38">
        <f>IF('9. kolo - Bobrovníky'!$B$5="","",VLOOKUP(B8,'9. kolo - Bobrovníky'!$B$5:$Q$15,16,FALSE))</f>
        <v>7</v>
      </c>
      <c r="M8" s="36">
        <f>IF('10. kolo - Bohuslavice'!$B$5="","",VLOOKUP(B8,'10. kolo - Bohuslavice'!$B$5:$Q$15,16,FALSE))</f>
        <v>11</v>
      </c>
      <c r="N8" s="39"/>
      <c r="O8" s="40"/>
    </row>
    <row r="9" spans="1:15" ht="16.5" customHeight="1">
      <c r="A9" s="41" t="s">
        <v>23</v>
      </c>
      <c r="B9" s="47" t="s">
        <v>26</v>
      </c>
      <c r="C9" s="31">
        <f>SUM(D9:M9)</f>
        <v>61</v>
      </c>
      <c r="D9" s="43">
        <f>IF('1. kolo - Děhylov'!$Q$5="","",VLOOKUP(B9,'1. kolo - Děhylov'!$B$5:$Q$11,16,FALSE))</f>
        <v>6</v>
      </c>
      <c r="E9" s="44">
        <f>IF('2. kolo - Závada'!$Q$5="","",VLOOKUP(B9,'2. kolo - Závada'!$B$5:$Q$12,16,FALSE))</f>
        <v>9</v>
      </c>
      <c r="F9" s="35">
        <f>IF('3. kolo - Dobroslavice'!$J$4="","",VLOOKUP(B9,'3. kolo - Dobroslavice'!$B$4:$J$13,9,FALSE))</f>
        <v>6</v>
      </c>
      <c r="G9" s="44">
        <f>IF('4. kolo - Markvartovice'!$Q$5="","",VLOOKUP(B9,'4. kolo - Markvartovice'!$B$5:$Q$14,16,FALSE))</f>
        <v>8</v>
      </c>
      <c r="H9" s="35">
        <f>IF('5. kolo - Hlučín ZPV'!$B$5="","",VLOOKUP(B9,'5. kolo - Hlučín ZPV'!$B$5:$Q$15,16,FALSE))</f>
        <v>5</v>
      </c>
      <c r="I9" s="36">
        <f>IF('6. kolo - Darkovice'!$B$6="","",VLOOKUP(B9,'6. kolo - Darkovice'!$B$6:$S$14,18,FALSE))</f>
        <v>4</v>
      </c>
      <c r="J9" s="45">
        <f>IF('7. kolo - Ludgeřovice'!$Q$5="","",VLOOKUP(B9,'7. kolo - Ludgeřovice'!$B$5:$Q$12,16,FALSE))</f>
        <v>8</v>
      </c>
      <c r="K9" s="44">
        <f>IF('8. kolo - Dobroslavice'!$B$5="","",VLOOKUP(B9,'8. kolo - Dobroslavice'!$B$5:$Q$14,16,FALSE))</f>
        <v>6</v>
      </c>
      <c r="L9" s="38">
        <f>IF('9. kolo - Bobrovníky'!$B$5="","",VLOOKUP(B9,'9. kolo - Bobrovníky'!$B$5:$Q$15,16,FALSE))</f>
        <v>5</v>
      </c>
      <c r="M9" s="36">
        <f>IF('10. kolo - Bohuslavice'!$B$5="","",VLOOKUP(B9,'10. kolo - Bohuslavice'!$B$5:$Q$15,16,FALSE))</f>
        <v>4</v>
      </c>
      <c r="N9" s="39"/>
      <c r="O9" s="40"/>
    </row>
    <row r="10" spans="1:15" ht="16.5" customHeight="1">
      <c r="A10" s="49" t="s">
        <v>25</v>
      </c>
      <c r="B10" s="47" t="s">
        <v>5</v>
      </c>
      <c r="C10" s="31">
        <f>SUM(D10:M10)</f>
        <v>60</v>
      </c>
      <c r="D10" s="43">
        <v>0</v>
      </c>
      <c r="E10" s="44">
        <f>IF('2. kolo - Závada'!$Q$5="","",VLOOKUP(B10,'2. kolo - Závada'!$B$5:$Q$12,16,FALSE))</f>
        <v>10</v>
      </c>
      <c r="F10" s="35">
        <f>IF('3. kolo - Dobroslavice'!$J$4="","",VLOOKUP(B10,'3. kolo - Dobroslavice'!$B$4:$J$13,9,FALSE))</f>
        <v>7</v>
      </c>
      <c r="G10" s="44">
        <f>IF('4. kolo - Markvartovice'!$Q$5="","",VLOOKUP(B10,'4. kolo - Markvartovice'!$B$5:$Q$14,16,FALSE))</f>
        <v>4</v>
      </c>
      <c r="H10" s="35">
        <f>IF('5. kolo - Hlučín ZPV'!$B$5="","",VLOOKUP(B10,'5. kolo - Hlučín ZPV'!$B$5:$Q$15,16,FALSE))</f>
        <v>8</v>
      </c>
      <c r="I10" s="36">
        <f>IF('6. kolo - Darkovice'!$B$6="","",VLOOKUP(B10,'6. kolo - Darkovice'!$B$6:$S$14,18,FALSE))</f>
        <v>8</v>
      </c>
      <c r="J10" s="45">
        <f>IF('7. kolo - Ludgeřovice'!$Q$5="","",VLOOKUP(B10,'7. kolo - Ludgeřovice'!$B$5:$Q$12,16,FALSE))</f>
        <v>7</v>
      </c>
      <c r="K10" s="44">
        <f>IF('8. kolo - Dobroslavice'!$B$5="","",VLOOKUP(B10,'8. kolo - Dobroslavice'!$B$5:$Q$14,16,FALSE))</f>
        <v>4</v>
      </c>
      <c r="L10" s="38">
        <f>IF('9. kolo - Bobrovníky'!$B$5="","",VLOOKUP(B10,'9. kolo - Bobrovníky'!$B$5:$Q$15,16,FALSE))</f>
        <v>6</v>
      </c>
      <c r="M10" s="36">
        <f>IF('10. kolo - Bohuslavice'!$B$5="","",VLOOKUP(B10,'10. kolo - Bohuslavice'!$B$5:$Q$15,16,FALSE))</f>
        <v>6</v>
      </c>
      <c r="N10" s="39"/>
      <c r="O10" s="40"/>
    </row>
    <row r="11" spans="1:15" ht="16.5" customHeight="1">
      <c r="A11" s="49" t="s">
        <v>27</v>
      </c>
      <c r="B11" s="47" t="s">
        <v>21</v>
      </c>
      <c r="C11" s="31">
        <f>SUM(D11:M11)</f>
        <v>57</v>
      </c>
      <c r="D11" s="43">
        <f>IF('1. kolo - Děhylov'!$Q$5="","",VLOOKUP(B11,'1. kolo - Děhylov'!$B$5:$Q$11,16,FALSE))</f>
        <v>9</v>
      </c>
      <c r="E11" s="44">
        <f>IF('2. kolo - Závada'!$Q$5="","",VLOOKUP(B11,'2. kolo - Závada'!$B$5:$Q$12,16,FALSE))</f>
        <v>4</v>
      </c>
      <c r="F11" s="35">
        <f>IF('3. kolo - Dobroslavice'!$J$4="","",VLOOKUP(B11,'3. kolo - Dobroslavice'!$B$4:$J$13,9,FALSE))</f>
        <v>9</v>
      </c>
      <c r="G11" s="44">
        <f>IF('4. kolo - Markvartovice'!$Q$5="","",VLOOKUP(B11,'4. kolo - Markvartovice'!$B$5:$Q$14,16,FALSE))</f>
        <v>2</v>
      </c>
      <c r="H11" s="35">
        <f>IF('5. kolo - Hlučín ZPV'!$B$5="","",VLOOKUP(B11,'5. kolo - Hlučín ZPV'!$B$5:$Q$15,16,FALSE))</f>
        <v>11</v>
      </c>
      <c r="I11" s="36">
        <f>IF('6. kolo - Darkovice'!$B$6="","",VLOOKUP(B11,'6. kolo - Darkovice'!$B$6:$S$14,18,FALSE))</f>
        <v>6</v>
      </c>
      <c r="J11" s="45">
        <v>0</v>
      </c>
      <c r="K11" s="44">
        <f>IF('8. kolo - Dobroslavice'!$B$5="","",VLOOKUP(B11,'8. kolo - Dobroslavice'!$B$5:$Q$14,16,FALSE))</f>
        <v>11</v>
      </c>
      <c r="L11" s="38">
        <f>IF('9. kolo - Bobrovníky'!$B$5="","",VLOOKUP(B11,'9. kolo - Bobrovníky'!$B$5:$Q$15,16,FALSE))</f>
        <v>4</v>
      </c>
      <c r="M11" s="36">
        <f>IF('10. kolo - Bohuslavice'!$B$5="","",VLOOKUP(B11,'10. kolo - Bohuslavice'!$B$5:$Q$15,16,FALSE))</f>
        <v>1</v>
      </c>
      <c r="N11" s="39"/>
      <c r="O11" s="40"/>
    </row>
    <row r="12" spans="1:15" ht="16.5" customHeight="1">
      <c r="A12" s="49" t="s">
        <v>28</v>
      </c>
      <c r="B12" s="47" t="s">
        <v>30</v>
      </c>
      <c r="C12" s="31">
        <f>SUM(D12:M12)</f>
        <v>48</v>
      </c>
      <c r="D12" s="43">
        <v>0</v>
      </c>
      <c r="E12" s="50">
        <v>0</v>
      </c>
      <c r="F12" s="35">
        <f>IF('3. kolo - Dobroslavice'!$J$4="","",VLOOKUP(B12,'3. kolo - Dobroslavice'!$B$4:$J$13,9,FALSE))</f>
        <v>3</v>
      </c>
      <c r="G12" s="50">
        <f>IF('4. kolo - Markvartovice'!$Q$5="","",VLOOKUP(B12,'4. kolo - Markvartovice'!$B$5:$Q$14,16,FALSE))</f>
        <v>7</v>
      </c>
      <c r="H12" s="51">
        <f>IF('5. kolo - Hlučín ZPV'!$B$5="","",VLOOKUP(B12,'5. kolo - Hlučín ZPV'!$B$5:$Q$15,16,FALSE))</f>
        <v>3</v>
      </c>
      <c r="I12" s="52">
        <f>IF('6. kolo - Darkovice'!$B$6="","",VLOOKUP(B12,'6. kolo - Darkovice'!$B$6:$S$14,18,FALSE))</f>
        <v>7</v>
      </c>
      <c r="J12" s="53">
        <f>IF('7. kolo - Ludgeřovice'!$Q$5="","",VLOOKUP(B12,'7. kolo - Ludgeřovice'!$B$5:$Q$12,16,FALSE))</f>
        <v>10</v>
      </c>
      <c r="K12" s="50">
        <f>IF('8. kolo - Dobroslavice'!$B$5="","",VLOOKUP(B12,'8. kolo - Dobroslavice'!$B$5:$Q$14,16,FALSE))</f>
        <v>3</v>
      </c>
      <c r="L12" s="54">
        <f>IF('9. kolo - Bobrovníky'!$B$5="","",VLOOKUP(B12,'9. kolo - Bobrovníky'!$B$5:$Q$15,16,FALSE))</f>
        <v>10</v>
      </c>
      <c r="M12" s="52">
        <f>IF('10. kolo - Bohuslavice'!$B$5="","",VLOOKUP(B12,'10. kolo - Bohuslavice'!$B$5:$Q$15,16,FALSE))</f>
        <v>5</v>
      </c>
      <c r="N12" s="39"/>
      <c r="O12" s="40"/>
    </row>
    <row r="13" spans="1:15" ht="16.5" customHeight="1">
      <c r="A13" s="49" t="s">
        <v>29</v>
      </c>
      <c r="B13" s="47" t="s">
        <v>4</v>
      </c>
      <c r="C13" s="31">
        <f>SUM(D13:M13)</f>
        <v>44</v>
      </c>
      <c r="D13" s="43">
        <f>IF('1. kolo - Děhylov'!$Q$5="","",VLOOKUP(B13,'1. kolo - Děhylov'!$B$5:$Q$11,16,FALSE))</f>
        <v>5</v>
      </c>
      <c r="E13" s="50">
        <f>IF('2. kolo - Závada'!$Q$5="","",VLOOKUP(B13,'2. kolo - Závada'!$B$5:$Q$12,16,FALSE))</f>
        <v>5</v>
      </c>
      <c r="F13" s="35">
        <f>IF('3. kolo - Dobroslavice'!$J$4="","",VLOOKUP(B13,'3. kolo - Dobroslavice'!$B$4:$J$13,9,FALSE))</f>
        <v>4</v>
      </c>
      <c r="G13" s="50">
        <f>IF('4. kolo - Markvartovice'!$Q$5="","",VLOOKUP(B13,'4. kolo - Markvartovice'!$B$5:$Q$14,16,FALSE))</f>
        <v>6</v>
      </c>
      <c r="H13" s="51">
        <f>IF('5. kolo - Hlučín ZPV'!$B$5="","",VLOOKUP(B13,'5. kolo - Hlučín ZPV'!$B$5:$Q$15,16,FALSE))</f>
        <v>4</v>
      </c>
      <c r="I13" s="52">
        <f>IF('6. kolo - Darkovice'!$B$6="","",VLOOKUP(B13,'6. kolo - Darkovice'!$B$6:$S$14,18,FALSE))</f>
        <v>3</v>
      </c>
      <c r="J13" s="53">
        <f>IF('7. kolo - Ludgeřovice'!$Q$5="","",VLOOKUP(B13,'7. kolo - Ludgeřovice'!$B$5:$Q$12,16,FALSE))</f>
        <v>6</v>
      </c>
      <c r="K13" s="50">
        <f>IF('8. kolo - Dobroslavice'!$B$5="","",VLOOKUP(B13,'8. kolo - Dobroslavice'!$B$5:$Q$14,16,FALSE))</f>
        <v>5</v>
      </c>
      <c r="L13" s="54">
        <f>IF('9. kolo - Bobrovníky'!$B$5="","",VLOOKUP(B13,'9. kolo - Bobrovníky'!$B$5:$Q$15,16,FALSE))</f>
        <v>3</v>
      </c>
      <c r="M13" s="52">
        <f>IF('10. kolo - Bohuslavice'!$B$5="","",VLOOKUP(B13,'10. kolo - Bohuslavice'!$B$5:$Q$15,16,FALSE))</f>
        <v>3</v>
      </c>
      <c r="N13" s="39"/>
      <c r="O13" s="40"/>
    </row>
    <row r="14" spans="1:15" ht="16.5" customHeight="1">
      <c r="A14" s="41" t="s">
        <v>31</v>
      </c>
      <c r="B14" s="42" t="s">
        <v>24</v>
      </c>
      <c r="C14" s="31">
        <f>SUM(D14:M14)</f>
        <v>29</v>
      </c>
      <c r="D14" s="43">
        <f>IF('1. kolo - Děhylov'!$Q$5="","",VLOOKUP(B14,'1. kolo - Děhylov'!$B$5:$Q$11,16,FALSE))</f>
        <v>7</v>
      </c>
      <c r="E14" s="44">
        <f>IF('2. kolo - Závada'!$Q$5="","",VLOOKUP(B14,'2. kolo - Závada'!$B$5:$Q$12,16,FALSE))</f>
        <v>6</v>
      </c>
      <c r="F14" s="35">
        <f>IF('3. kolo - Dobroslavice'!$J$4="","",VLOOKUP(B14,'3. kolo - Dobroslavice'!$B$4:$J$13,9,FALSE))</f>
        <v>5</v>
      </c>
      <c r="G14" s="44">
        <f>IF('4. kolo - Markvartovice'!$Q$5="","",VLOOKUP(B14,'4. kolo - Markvartovice'!$B$5:$Q$14,16,FALSE))</f>
        <v>5</v>
      </c>
      <c r="H14" s="35">
        <f>IF('5. kolo - Hlučín ZPV'!$B$5="","",VLOOKUP(B14,'5. kolo - Hlučín ZPV'!$B$5:$Q$15,16,FALSE))</f>
        <v>2</v>
      </c>
      <c r="I14" s="36">
        <v>0</v>
      </c>
      <c r="J14" s="45">
        <v>0</v>
      </c>
      <c r="K14" s="44">
        <v>0</v>
      </c>
      <c r="L14" s="38">
        <f>IF('9. kolo - Bobrovníky'!$B$5="","",VLOOKUP(B14,'9. kolo - Bobrovníky'!$B$5:$Q$15,16,FALSE))</f>
        <v>2</v>
      </c>
      <c r="M14" s="36">
        <f>IF('10. kolo - Bohuslavice'!$B$5="","",VLOOKUP(B14,'10. kolo - Bohuslavice'!$B$5:$Q$15,16,FALSE))</f>
        <v>2</v>
      </c>
      <c r="N14" s="39"/>
      <c r="O14" s="40"/>
    </row>
    <row r="15" spans="1:15" s="63" customFormat="1" ht="15" customHeight="1" thickBot="1">
      <c r="A15" s="55" t="s">
        <v>33</v>
      </c>
      <c r="B15" s="465" t="s">
        <v>7</v>
      </c>
      <c r="C15" s="56">
        <f>SUM(D15:M15)</f>
        <v>17</v>
      </c>
      <c r="D15" s="57">
        <v>0</v>
      </c>
      <c r="E15" s="58">
        <v>0</v>
      </c>
      <c r="F15" s="59">
        <v>0</v>
      </c>
      <c r="G15" s="58">
        <v>0</v>
      </c>
      <c r="H15" s="59">
        <f>IF('5. kolo - Hlučín ZPV'!$B$5="","",VLOOKUP(B15,'5. kolo - Hlučín ZPV'!$B$5:$Q$15,16,FALSE))</f>
        <v>1</v>
      </c>
      <c r="I15" s="60">
        <v>0</v>
      </c>
      <c r="J15" s="61">
        <f>IF('7. kolo - Ludgeřovice'!$Q$5="","",VLOOKUP(B15,'7. kolo - Ludgeřovice'!$B$5:$Q$12,16,FALSE))</f>
        <v>5</v>
      </c>
      <c r="K15" s="58">
        <f>IF('8. kolo - Dobroslavice'!$B$5="","",VLOOKUP(B15,'8. kolo - Dobroslavice'!$B$5:$Q$14,16,FALSE))</f>
        <v>2</v>
      </c>
      <c r="L15" s="62">
        <f>IF('9. kolo - Bobrovníky'!$B$5="","",VLOOKUP(B15,'9. kolo - Bobrovníky'!$B$5:$Q$15,16,FALSE))</f>
        <v>1</v>
      </c>
      <c r="M15" s="60">
        <f>IF('10. kolo - Bohuslavice'!$B$5="","",VLOOKUP(B15,'10. kolo - Bohuslavice'!$B$5:$Q$15,16,FALSE))</f>
        <v>8</v>
      </c>
      <c r="N15" s="39"/>
      <c r="O15" s="40"/>
    </row>
    <row r="16" spans="1:13" ht="15">
      <c r="A16" s="64"/>
      <c r="B16" s="64"/>
      <c r="C16" s="64"/>
      <c r="D16" s="64"/>
      <c r="E16" s="64"/>
      <c r="F16" s="64"/>
      <c r="G16" s="64"/>
      <c r="H16" s="64"/>
      <c r="I16" s="64"/>
      <c r="J16" s="64"/>
      <c r="K16" s="64"/>
      <c r="L16" s="64"/>
      <c r="M16" s="64"/>
    </row>
  </sheetData>
  <sheetProtection selectLockedCells="1" selectUnlockedCells="1"/>
  <mergeCells count="2">
    <mergeCell ref="A2:C2"/>
    <mergeCell ref="A1:M1"/>
  </mergeCells>
  <printOptions/>
  <pageMargins left="0.31527777777777777" right="0.31527777777777777" top="0.7875" bottom="0.7875" header="0.5118055555555555" footer="0.31527777777777777"/>
  <pageSetup horizontalDpi="300" verticalDpi="300" orientation="landscape" paperSize="9" scale="72" r:id="rId1"/>
  <headerFooter alignWithMargins="0">
    <oddFooter>&amp;CHlučinská liga mládeže - 4. ročník 2015 / 2016&amp;RPro HLM zpracoval Durlák Jan</oddFooter>
  </headerFooter>
</worksheet>
</file>

<file path=xl/worksheets/sheet10.xml><?xml version="1.0" encoding="utf-8"?>
<worksheet xmlns="http://schemas.openxmlformats.org/spreadsheetml/2006/main" xmlns:r="http://schemas.openxmlformats.org/officeDocument/2006/relationships">
  <dimension ref="A1:O29"/>
  <sheetViews>
    <sheetView showGridLines="0" zoomScale="90" zoomScaleNormal="90" zoomScalePageLayoutView="0" workbookViewId="0" topLeftCell="A1">
      <selection activeCell="A29" sqref="A29"/>
    </sheetView>
  </sheetViews>
  <sheetFormatPr defaultColWidth="9.140625" defaultRowHeight="15"/>
  <cols>
    <col min="1" max="1" width="9.140625" style="166" customWidth="1"/>
    <col min="2" max="2" width="20.8515625" style="166" customWidth="1"/>
    <col min="3" max="3" width="12.7109375" style="167" customWidth="1"/>
    <col min="4" max="10" width="12.7109375" style="166" customWidth="1"/>
    <col min="11" max="11" width="9.7109375" style="168" customWidth="1"/>
    <col min="12" max="15" width="9.140625" style="169" customWidth="1"/>
    <col min="16" max="16384" width="9.140625" style="167" customWidth="1"/>
  </cols>
  <sheetData>
    <row r="1" spans="1:11" ht="26.25" customHeight="1" thickBot="1">
      <c r="A1" s="493" t="s">
        <v>55</v>
      </c>
      <c r="B1" s="493"/>
      <c r="C1" s="493"/>
      <c r="D1" s="493"/>
      <c r="E1" s="493"/>
      <c r="F1" s="493"/>
      <c r="G1" s="493"/>
      <c r="H1" s="493"/>
      <c r="I1" s="493"/>
      <c r="J1" s="493"/>
      <c r="K1" s="170"/>
    </row>
    <row r="2" spans="1:10" ht="28.5" thickBot="1">
      <c r="A2" s="494" t="s">
        <v>56</v>
      </c>
      <c r="B2" s="494"/>
      <c r="C2" s="494"/>
      <c r="D2" s="494"/>
      <c r="E2" s="494"/>
      <c r="F2" s="494"/>
      <c r="G2" s="494"/>
      <c r="H2" s="494"/>
      <c r="I2" s="494"/>
      <c r="J2" s="494"/>
    </row>
    <row r="3" spans="1:15" s="173" customFormat="1" ht="16.5" customHeight="1" thickBot="1">
      <c r="A3" s="273" t="s">
        <v>57</v>
      </c>
      <c r="B3" s="274" t="s">
        <v>2</v>
      </c>
      <c r="C3" s="275" t="s">
        <v>49</v>
      </c>
      <c r="D3" s="276" t="s">
        <v>58</v>
      </c>
      <c r="E3" s="276" t="s">
        <v>59</v>
      </c>
      <c r="F3" s="276" t="s">
        <v>60</v>
      </c>
      <c r="G3" s="277" t="s">
        <v>61</v>
      </c>
      <c r="H3" s="278" t="s">
        <v>62</v>
      </c>
      <c r="I3" s="279" t="s">
        <v>63</v>
      </c>
      <c r="J3" s="171" t="s">
        <v>43</v>
      </c>
      <c r="K3" s="172"/>
      <c r="L3" s="172"/>
      <c r="M3" s="172"/>
      <c r="N3" s="172"/>
      <c r="O3" s="172"/>
    </row>
    <row r="4" spans="1:15" s="173" customFormat="1" ht="15.75" customHeight="1">
      <c r="A4" s="121" t="s">
        <v>18</v>
      </c>
      <c r="B4" s="30" t="s">
        <v>8</v>
      </c>
      <c r="C4" s="280">
        <v>0.0007880787037037037</v>
      </c>
      <c r="D4" s="281">
        <v>0.0008289351851851852</v>
      </c>
      <c r="E4" s="281">
        <v>0.0008409722222222222</v>
      </c>
      <c r="F4" s="281">
        <v>0.0008451388888888889</v>
      </c>
      <c r="G4" s="282">
        <v>0.0009150462962962963</v>
      </c>
      <c r="H4" s="283">
        <f aca="true" t="shared" si="0" ref="H4:H12">IF(G4="","",SUM(C4:G4))</f>
        <v>0.004218171296296296</v>
      </c>
      <c r="I4" s="329">
        <f>IF(H4="","",RANK(H4,$H$4:$H$13,1))</f>
        <v>4</v>
      </c>
      <c r="J4" s="175">
        <f>IF(I4="","",VLOOKUP(I4,'Bodové hodnocení'!$A$1:$B$20,2,FALSE))</f>
        <v>8</v>
      </c>
      <c r="K4" s="172"/>
      <c r="L4" s="172"/>
      <c r="M4" s="172"/>
      <c r="N4" s="172"/>
      <c r="O4" s="172"/>
    </row>
    <row r="5" spans="1:15" s="173" customFormat="1" ht="15.75" customHeight="1">
      <c r="A5" s="304" t="s">
        <v>19</v>
      </c>
      <c r="B5" s="305" t="s">
        <v>6</v>
      </c>
      <c r="C5" s="306">
        <v>0.0007450231481481482</v>
      </c>
      <c r="D5" s="307">
        <v>0.000749537037037037</v>
      </c>
      <c r="E5" s="307">
        <v>0.0007914351851851851</v>
      </c>
      <c r="F5" s="307">
        <v>0.0008145833333333334</v>
      </c>
      <c r="G5" s="308">
        <v>0.0009612268518518519</v>
      </c>
      <c r="H5" s="309">
        <f t="shared" si="0"/>
        <v>0.0040618055555555555</v>
      </c>
      <c r="I5" s="310">
        <f>IF(H5="","",RANK(H5,$H$4:$H$13,1))</f>
        <v>2</v>
      </c>
      <c r="J5" s="311">
        <f>IF(I5="","",VLOOKUP(I5,'Bodové hodnocení'!$A$1:$B$20,2,FALSE))</f>
        <v>10</v>
      </c>
      <c r="K5" s="172"/>
      <c r="L5" s="172"/>
      <c r="M5" s="172"/>
      <c r="N5" s="172"/>
      <c r="O5" s="172"/>
    </row>
    <row r="6" spans="1:15" s="173" customFormat="1" ht="15.75" customHeight="1">
      <c r="A6" s="121" t="s">
        <v>20</v>
      </c>
      <c r="B6" s="42" t="s">
        <v>26</v>
      </c>
      <c r="C6" s="284">
        <v>0.0007601851851851852</v>
      </c>
      <c r="D6" s="285">
        <v>0.0008697916666666666</v>
      </c>
      <c r="E6" s="285">
        <v>0.0008756944444444446</v>
      </c>
      <c r="F6" s="285">
        <v>0.0009237268518518519</v>
      </c>
      <c r="G6" s="286">
        <v>0.000950462962962963</v>
      </c>
      <c r="H6" s="283">
        <f t="shared" si="0"/>
        <v>0.004379861111111111</v>
      </c>
      <c r="I6" s="329">
        <f aca="true" t="shared" si="1" ref="I6:I11">IF(H6="","",RANK(H6,$H$4:$H$13,1))</f>
        <v>6</v>
      </c>
      <c r="J6" s="175">
        <f>IF(I6="","",VLOOKUP(I6,'Bodové hodnocení'!$A$1:$B$20,2,FALSE))</f>
        <v>6</v>
      </c>
      <c r="K6" s="172"/>
      <c r="L6" s="172"/>
      <c r="M6" s="172"/>
      <c r="N6" s="172"/>
      <c r="O6" s="172"/>
    </row>
    <row r="7" spans="1:15" s="173" customFormat="1" ht="15.75" customHeight="1">
      <c r="A7" s="304" t="s">
        <v>22</v>
      </c>
      <c r="B7" s="305" t="s">
        <v>21</v>
      </c>
      <c r="C7" s="306">
        <v>0.0006699074074074074</v>
      </c>
      <c r="D7" s="307">
        <v>0.0007591435185185185</v>
      </c>
      <c r="E7" s="307">
        <v>0.0007873842592592593</v>
      </c>
      <c r="F7" s="331">
        <v>0.0007862268518518518</v>
      </c>
      <c r="G7" s="308">
        <v>0.0010747685185185185</v>
      </c>
      <c r="H7" s="309">
        <f t="shared" si="0"/>
        <v>0.0040774305555555555</v>
      </c>
      <c r="I7" s="310">
        <f t="shared" si="1"/>
        <v>3</v>
      </c>
      <c r="J7" s="311">
        <f>IF(I7="","",VLOOKUP(I7,'Bodové hodnocení'!$A$1:$B$20,2,FALSE))</f>
        <v>9</v>
      </c>
      <c r="K7" s="172"/>
      <c r="L7" s="172"/>
      <c r="M7" s="172"/>
      <c r="N7" s="172"/>
      <c r="O7" s="172"/>
    </row>
    <row r="8" spans="1:15" s="173" customFormat="1" ht="15.75" customHeight="1">
      <c r="A8" s="121" t="s">
        <v>23</v>
      </c>
      <c r="B8" s="47" t="s">
        <v>24</v>
      </c>
      <c r="C8" s="284">
        <v>0.0008369212962962964</v>
      </c>
      <c r="D8" s="285">
        <v>0.0009501157407407408</v>
      </c>
      <c r="E8" s="285">
        <v>0.0009649305555555556</v>
      </c>
      <c r="F8" s="285">
        <v>0.0010179398148148148</v>
      </c>
      <c r="G8" s="286">
        <v>0.0011282407407407406</v>
      </c>
      <c r="H8" s="283">
        <f t="shared" si="0"/>
        <v>0.004898148148148148</v>
      </c>
      <c r="I8" s="329">
        <f t="shared" si="1"/>
        <v>7</v>
      </c>
      <c r="J8" s="175">
        <f>IF(I8="","",VLOOKUP(I8,'Bodové hodnocení'!$A$1:$B$20,2,FALSE))</f>
        <v>5</v>
      </c>
      <c r="K8" s="172"/>
      <c r="L8" s="172"/>
      <c r="M8" s="172"/>
      <c r="N8" s="172"/>
      <c r="O8" s="172"/>
    </row>
    <row r="9" spans="1:15" s="173" customFormat="1" ht="15.75" customHeight="1">
      <c r="A9" s="304" t="s">
        <v>25</v>
      </c>
      <c r="B9" s="312" t="s">
        <v>32</v>
      </c>
      <c r="C9" s="306">
        <v>0.0006702546296296296</v>
      </c>
      <c r="D9" s="307">
        <v>0.000704513888888889</v>
      </c>
      <c r="E9" s="307">
        <v>0.0008224537037037038</v>
      </c>
      <c r="F9" s="307">
        <v>0.0008481481481481482</v>
      </c>
      <c r="G9" s="308">
        <v>0.0008693287037037038</v>
      </c>
      <c r="H9" s="309">
        <f t="shared" si="0"/>
        <v>0.003914699074074074</v>
      </c>
      <c r="I9" s="310">
        <f t="shared" si="1"/>
        <v>1</v>
      </c>
      <c r="J9" s="311">
        <f>IF(I9="","",VLOOKUP(I9,'Bodové hodnocení'!$A$1:$B$20,2,FALSE))</f>
        <v>11</v>
      </c>
      <c r="K9" s="172"/>
      <c r="L9" s="172"/>
      <c r="M9" s="172"/>
      <c r="N9" s="172"/>
      <c r="O9" s="172"/>
    </row>
    <row r="10" spans="1:15" s="173" customFormat="1" ht="15.75" customHeight="1">
      <c r="A10" s="121" t="s">
        <v>27</v>
      </c>
      <c r="B10" s="47" t="s">
        <v>12</v>
      </c>
      <c r="C10" s="284">
        <v>0.0007771990740740741</v>
      </c>
      <c r="D10" s="285">
        <v>0.0008398148148148148</v>
      </c>
      <c r="E10" s="285">
        <v>0.0009799768518518519</v>
      </c>
      <c r="F10" s="285"/>
      <c r="G10" s="286"/>
      <c r="H10" s="283">
        <f t="shared" si="0"/>
      </c>
      <c r="I10" s="329">
        <v>9</v>
      </c>
      <c r="J10" s="175">
        <f>IF(I10="","",VLOOKUP(I10,'Bodové hodnocení'!$A$1:$B$20,2,FALSE))</f>
        <v>3</v>
      </c>
      <c r="K10" s="172"/>
      <c r="L10" s="172"/>
      <c r="M10" s="172"/>
      <c r="N10" s="172"/>
      <c r="O10" s="172"/>
    </row>
    <row r="11" spans="1:15" s="173" customFormat="1" ht="15.75" customHeight="1">
      <c r="A11" s="304" t="s">
        <v>28</v>
      </c>
      <c r="B11" s="312" t="s">
        <v>4</v>
      </c>
      <c r="C11" s="306">
        <v>0.0008427083333333333</v>
      </c>
      <c r="D11" s="307">
        <v>0.0008427083333333333</v>
      </c>
      <c r="E11" s="307">
        <v>0.00160625</v>
      </c>
      <c r="F11" s="307">
        <v>0.0017369212962962963</v>
      </c>
      <c r="G11" s="308">
        <v>0.0010722222222222222</v>
      </c>
      <c r="H11" s="309">
        <f t="shared" si="0"/>
        <v>0.006100810185185185</v>
      </c>
      <c r="I11" s="310">
        <f t="shared" si="1"/>
        <v>8</v>
      </c>
      <c r="J11" s="311">
        <f>IF(I11="","",VLOOKUP(I11,'Bodové hodnocení'!$A$1:$B$20,2,FALSE))</f>
        <v>4</v>
      </c>
      <c r="K11" s="172"/>
      <c r="L11" s="172"/>
      <c r="M11" s="172"/>
      <c r="N11" s="172"/>
      <c r="O11" s="172"/>
    </row>
    <row r="12" spans="1:15" s="173" customFormat="1" ht="15.75" customHeight="1">
      <c r="A12" s="121" t="s">
        <v>29</v>
      </c>
      <c r="B12" s="42" t="s">
        <v>5</v>
      </c>
      <c r="C12" s="284">
        <v>0.0007618055555555555</v>
      </c>
      <c r="D12" s="285">
        <v>0.0008452546296296297</v>
      </c>
      <c r="E12" s="287">
        <v>0.0008546296296296296</v>
      </c>
      <c r="F12" s="285">
        <v>0.0008723379629629629</v>
      </c>
      <c r="G12" s="286">
        <v>0.0009445601851851853</v>
      </c>
      <c r="H12" s="283">
        <f t="shared" si="0"/>
        <v>0.004278587962962963</v>
      </c>
      <c r="I12" s="329">
        <f>IF(H12="","",RANK(H12,$H$4:$H$13,1))</f>
        <v>5</v>
      </c>
      <c r="J12" s="175">
        <f>IF(I12="","",VLOOKUP(I12,'Bodové hodnocení'!$A$1:$B$20,2,FALSE))</f>
        <v>7</v>
      </c>
      <c r="K12" s="172"/>
      <c r="L12" s="172"/>
      <c r="M12" s="172"/>
      <c r="N12" s="172"/>
      <c r="O12" s="172"/>
    </row>
    <row r="13" spans="1:15" s="173" customFormat="1" ht="15.75" customHeight="1" thickBot="1">
      <c r="A13" s="313" t="s">
        <v>31</v>
      </c>
      <c r="B13" s="305" t="s">
        <v>30</v>
      </c>
      <c r="C13" s="314">
        <v>0.0008247685185185185</v>
      </c>
      <c r="D13" s="315">
        <v>0.0008434027777777777</v>
      </c>
      <c r="E13" s="315">
        <v>0.0008912037037037036</v>
      </c>
      <c r="F13" s="315">
        <v>0.0009812500000000001</v>
      </c>
      <c r="G13" s="316"/>
      <c r="H13" s="317"/>
      <c r="I13" s="310">
        <v>9</v>
      </c>
      <c r="J13" s="311">
        <f>IF(I13="","",VLOOKUP(I13,'Bodové hodnocení'!$A$1:$B$20,2,FALSE))</f>
        <v>3</v>
      </c>
      <c r="K13" s="172"/>
      <c r="L13" s="172"/>
      <c r="M13" s="172"/>
      <c r="N13" s="172"/>
      <c r="O13" s="172"/>
    </row>
    <row r="14" spans="1:15" s="173" customFormat="1" ht="28.5" customHeight="1" thickBot="1">
      <c r="A14" s="495" t="s">
        <v>64</v>
      </c>
      <c r="B14" s="495"/>
      <c r="C14" s="495"/>
      <c r="D14" s="495"/>
      <c r="E14" s="495"/>
      <c r="F14" s="495"/>
      <c r="G14" s="495"/>
      <c r="H14" s="495"/>
      <c r="I14" s="495"/>
      <c r="J14" s="495"/>
      <c r="K14" s="172"/>
      <c r="L14" s="172"/>
      <c r="M14" s="172"/>
      <c r="N14" s="172"/>
      <c r="O14" s="172"/>
    </row>
    <row r="15" spans="1:15" s="173" customFormat="1" ht="16.5" customHeight="1" thickBot="1">
      <c r="A15" s="273" t="s">
        <v>57</v>
      </c>
      <c r="B15" s="274" t="s">
        <v>2</v>
      </c>
      <c r="C15" s="275" t="s">
        <v>49</v>
      </c>
      <c r="D15" s="276" t="s">
        <v>58</v>
      </c>
      <c r="E15" s="276" t="s">
        <v>59</v>
      </c>
      <c r="F15" s="276" t="s">
        <v>60</v>
      </c>
      <c r="G15" s="277" t="s">
        <v>61</v>
      </c>
      <c r="H15" s="278" t="s">
        <v>62</v>
      </c>
      <c r="I15" s="279" t="s">
        <v>63</v>
      </c>
      <c r="J15" s="171" t="s">
        <v>43</v>
      </c>
      <c r="K15" s="172"/>
      <c r="L15" s="172"/>
      <c r="M15" s="172"/>
      <c r="N15" s="172"/>
      <c r="O15" s="172"/>
    </row>
    <row r="16" spans="1:15" s="179" customFormat="1" ht="15.75" customHeight="1">
      <c r="A16" s="121" t="s">
        <v>18</v>
      </c>
      <c r="B16" s="288" t="s">
        <v>12</v>
      </c>
      <c r="C16" s="280">
        <v>0.0005315972222222223</v>
      </c>
      <c r="D16" s="289">
        <v>0.0006452546296296296</v>
      </c>
      <c r="E16" s="281">
        <v>0.0006534722222222223</v>
      </c>
      <c r="F16" s="281">
        <v>0.0007270833333333334</v>
      </c>
      <c r="G16" s="290">
        <v>0.000764236111111111</v>
      </c>
      <c r="H16" s="291">
        <f aca="true" t="shared" si="2" ref="H16:H27">IF(G16="","",SUM(C16:G16))</f>
        <v>0.0033216435185185185</v>
      </c>
      <c r="I16" s="329">
        <f>IF(H16="","",RANK(H16,$H$16:$H$27,1))</f>
        <v>2</v>
      </c>
      <c r="J16" s="175">
        <f>IF(I16="","",VLOOKUP(I16,'Bodové hodnocení'!$A$1:$B$20,2,FALSE))</f>
        <v>10</v>
      </c>
      <c r="K16" s="172"/>
      <c r="L16" s="172"/>
      <c r="M16" s="178"/>
      <c r="N16" s="178"/>
      <c r="O16" s="178"/>
    </row>
    <row r="17" spans="1:15" s="173" customFormat="1" ht="15.75" customHeight="1">
      <c r="A17" s="304" t="s">
        <v>19</v>
      </c>
      <c r="B17" s="305" t="s">
        <v>26</v>
      </c>
      <c r="C17" s="306">
        <v>0.0006121527777777778</v>
      </c>
      <c r="D17" s="318">
        <v>0.0006634259259259259</v>
      </c>
      <c r="E17" s="318">
        <v>0.0006789351851851851</v>
      </c>
      <c r="F17" s="307">
        <v>0.0006868055555555556</v>
      </c>
      <c r="G17" s="319">
        <v>0.0007993055555555556</v>
      </c>
      <c r="H17" s="309">
        <f t="shared" si="2"/>
        <v>0.003440625</v>
      </c>
      <c r="I17" s="310">
        <f aca="true" t="shared" si="3" ref="I17:I26">IF(H17="","",RANK(H17,$H$16:$H$27,1))</f>
        <v>4</v>
      </c>
      <c r="J17" s="311">
        <f>IF(I17="","",VLOOKUP(I17,'Bodové hodnocení'!$A$1:$B$20,2,FALSE))</f>
        <v>8</v>
      </c>
      <c r="K17" s="172"/>
      <c r="L17" s="172"/>
      <c r="M17" s="172"/>
      <c r="N17" s="172"/>
      <c r="O17" s="172"/>
    </row>
    <row r="18" spans="1:15" s="173" customFormat="1" ht="15.75" customHeight="1">
      <c r="A18" s="121" t="s">
        <v>20</v>
      </c>
      <c r="B18" s="42" t="s">
        <v>9</v>
      </c>
      <c r="C18" s="294">
        <v>0.0006252314814814815</v>
      </c>
      <c r="D18" s="292">
        <v>0.0010166666666666666</v>
      </c>
      <c r="E18" s="285">
        <v>0.0005623842592592593</v>
      </c>
      <c r="F18" s="285">
        <v>0.0006466435185185185</v>
      </c>
      <c r="G18" s="286">
        <v>0.0006521990740740741</v>
      </c>
      <c r="H18" s="283">
        <f t="shared" si="2"/>
        <v>0.003503125</v>
      </c>
      <c r="I18" s="329">
        <f t="shared" si="3"/>
        <v>7</v>
      </c>
      <c r="J18" s="175">
        <f>IF(I18="","",VLOOKUP(I18,'Bodové hodnocení'!$A$1:$B$20,2,FALSE))</f>
        <v>5</v>
      </c>
      <c r="K18" s="172"/>
      <c r="L18" s="172"/>
      <c r="M18" s="172"/>
      <c r="N18" s="172"/>
      <c r="O18" s="172"/>
    </row>
    <row r="19" spans="1:15" s="173" customFormat="1" ht="15.75" customHeight="1">
      <c r="A19" s="304" t="s">
        <v>22</v>
      </c>
      <c r="B19" s="305" t="s">
        <v>32</v>
      </c>
      <c r="C19" s="320">
        <v>0.0006390046296296297</v>
      </c>
      <c r="D19" s="318">
        <v>0.000658912037037037</v>
      </c>
      <c r="E19" s="307">
        <v>0.0006895833333333333</v>
      </c>
      <c r="F19" s="307">
        <v>0.0007289351851851852</v>
      </c>
      <c r="G19" s="319">
        <v>0.0007484953703703704</v>
      </c>
      <c r="H19" s="309">
        <f t="shared" si="2"/>
        <v>0.0034649305555555553</v>
      </c>
      <c r="I19" s="310">
        <f t="shared" si="3"/>
        <v>5</v>
      </c>
      <c r="J19" s="311">
        <f>IF(I19="","",VLOOKUP(I19,'Bodové hodnocení'!$A$1:$B$20,2,FALSE))</f>
        <v>7</v>
      </c>
      <c r="K19" s="172"/>
      <c r="L19" s="172"/>
      <c r="M19" s="172"/>
      <c r="N19" s="172"/>
      <c r="O19" s="172"/>
    </row>
    <row r="20" spans="1:15" s="173" customFormat="1" ht="15.75" customHeight="1">
      <c r="A20" s="121" t="s">
        <v>23</v>
      </c>
      <c r="B20" s="42" t="s">
        <v>4</v>
      </c>
      <c r="C20" s="284">
        <v>0.0005309027777777778</v>
      </c>
      <c r="D20" s="292">
        <v>0.0006707175925925927</v>
      </c>
      <c r="E20" s="285">
        <v>0.0007373842592592592</v>
      </c>
      <c r="F20" s="292">
        <v>0.0007927083333333333</v>
      </c>
      <c r="G20" s="286">
        <v>0.0007667824074074074</v>
      </c>
      <c r="H20" s="283">
        <f t="shared" si="2"/>
        <v>0.0034984953703703706</v>
      </c>
      <c r="I20" s="329">
        <f t="shared" si="3"/>
        <v>6</v>
      </c>
      <c r="J20" s="175">
        <f>IF(I20="","",VLOOKUP(I20,'Bodové hodnocení'!$A$1:$B$20,2,FALSE))</f>
        <v>6</v>
      </c>
      <c r="K20" s="172"/>
      <c r="L20" s="172"/>
      <c r="M20" s="172"/>
      <c r="N20" s="172"/>
      <c r="O20" s="172"/>
    </row>
    <row r="21" spans="1:15" s="173" customFormat="1" ht="15.75" customHeight="1">
      <c r="A21" s="304" t="s">
        <v>25</v>
      </c>
      <c r="B21" s="305" t="s">
        <v>7</v>
      </c>
      <c r="C21" s="306">
        <v>0.0005608796296296296</v>
      </c>
      <c r="D21" s="318">
        <v>0.0006878472222222222</v>
      </c>
      <c r="E21" s="318">
        <v>0.0006878472222222222</v>
      </c>
      <c r="F21" s="307">
        <v>0.0007182870370370371</v>
      </c>
      <c r="G21" s="308">
        <v>0.0007407407407407407</v>
      </c>
      <c r="H21" s="309">
        <f t="shared" si="2"/>
        <v>0.003395601851851852</v>
      </c>
      <c r="I21" s="310">
        <f t="shared" si="3"/>
        <v>3</v>
      </c>
      <c r="J21" s="311">
        <f>IF(I21="","",VLOOKUP(I21,'Bodové hodnocení'!$A$1:$B$20,2,FALSE))</f>
        <v>9</v>
      </c>
      <c r="K21" s="172"/>
      <c r="L21" s="172"/>
      <c r="M21" s="172"/>
      <c r="N21" s="172"/>
      <c r="O21" s="172"/>
    </row>
    <row r="22" spans="1:15" s="173" customFormat="1" ht="15.75" customHeight="1">
      <c r="A22" s="121" t="s">
        <v>27</v>
      </c>
      <c r="B22" s="42" t="s">
        <v>21</v>
      </c>
      <c r="C22" s="284">
        <v>0.0006296296296296296</v>
      </c>
      <c r="D22" s="285">
        <v>0.0006708333333333333</v>
      </c>
      <c r="E22" s="285">
        <v>0.0007795138888888888</v>
      </c>
      <c r="F22" s="292">
        <v>0.0007721064814814814</v>
      </c>
      <c r="G22" s="293">
        <v>0.0008820601851851853</v>
      </c>
      <c r="H22" s="283">
        <f t="shared" si="2"/>
        <v>0.0037341435185185186</v>
      </c>
      <c r="I22" s="329">
        <f t="shared" si="3"/>
        <v>9</v>
      </c>
      <c r="J22" s="175">
        <f>IF(I22="","",VLOOKUP(I22,'Bodové hodnocení'!$A$1:$B$20,2,FALSE))</f>
        <v>3</v>
      </c>
      <c r="K22" s="172"/>
      <c r="L22" s="172"/>
      <c r="M22" s="172"/>
      <c r="N22" s="172"/>
      <c r="O22" s="172"/>
    </row>
    <row r="23" spans="1:15" s="173" customFormat="1" ht="15.75" customHeight="1">
      <c r="A23" s="304" t="s">
        <v>28</v>
      </c>
      <c r="B23" s="305" t="s">
        <v>8</v>
      </c>
      <c r="C23" s="306">
        <v>0.000529861111111111</v>
      </c>
      <c r="D23" s="307">
        <v>0.0005363425925925927</v>
      </c>
      <c r="E23" s="307">
        <v>0.0005540509259259258</v>
      </c>
      <c r="F23" s="307">
        <v>0.0006633101851851852</v>
      </c>
      <c r="G23" s="308">
        <v>0.0007096064814814815</v>
      </c>
      <c r="H23" s="309">
        <f t="shared" si="2"/>
        <v>0.0029931712962962963</v>
      </c>
      <c r="I23" s="310">
        <f t="shared" si="3"/>
        <v>1</v>
      </c>
      <c r="J23" s="311">
        <f>IF(I23="","",VLOOKUP(I23,'Bodové hodnocení'!$A$1:$B$20,2,FALSE))</f>
        <v>11</v>
      </c>
      <c r="K23" s="172"/>
      <c r="L23" s="172"/>
      <c r="M23" s="172"/>
      <c r="N23" s="172"/>
      <c r="O23" s="172"/>
    </row>
    <row r="24" spans="1:15" s="173" customFormat="1" ht="15.75" customHeight="1">
      <c r="A24" s="121" t="s">
        <v>29</v>
      </c>
      <c r="B24" s="42" t="s">
        <v>5</v>
      </c>
      <c r="C24" s="294">
        <v>0.0007201388888888888</v>
      </c>
      <c r="D24" s="285">
        <v>0.0007449074074074073</v>
      </c>
      <c r="E24" s="292">
        <v>0.000796412037037037</v>
      </c>
      <c r="F24" s="285">
        <v>0.0007887731481481481</v>
      </c>
      <c r="G24" s="286">
        <v>0.0007978009259259259</v>
      </c>
      <c r="H24" s="283">
        <f t="shared" si="2"/>
        <v>0.0038480324074074072</v>
      </c>
      <c r="I24" s="329">
        <f t="shared" si="3"/>
        <v>10</v>
      </c>
      <c r="J24" s="175">
        <f>IF(I24="","",VLOOKUP(I24,'Bodové hodnocení'!$A$1:$B$20,2,FALSE))</f>
        <v>2</v>
      </c>
      <c r="K24" s="172"/>
      <c r="L24" s="172"/>
      <c r="M24" s="172"/>
      <c r="N24" s="172"/>
      <c r="O24" s="172"/>
    </row>
    <row r="25" spans="1:15" s="173" customFormat="1" ht="15.75" customHeight="1">
      <c r="A25" s="304" t="s">
        <v>31</v>
      </c>
      <c r="B25" s="305" t="s">
        <v>6</v>
      </c>
      <c r="C25" s="306">
        <v>0.0006070601851851852</v>
      </c>
      <c r="D25" s="318">
        <v>0.0006880787037037038</v>
      </c>
      <c r="E25" s="307">
        <v>0.0007807870370370372</v>
      </c>
      <c r="F25" s="318">
        <v>0.0008025462962962963</v>
      </c>
      <c r="G25" s="319">
        <v>0.000845949074074074</v>
      </c>
      <c r="H25" s="309">
        <f t="shared" si="2"/>
        <v>0.003724421296296297</v>
      </c>
      <c r="I25" s="310">
        <f t="shared" si="3"/>
        <v>8</v>
      </c>
      <c r="J25" s="311">
        <f>IF(I25="","",VLOOKUP(I25,'Bodové hodnocení'!$A$1:$B$20,2,FALSE))</f>
        <v>4</v>
      </c>
      <c r="K25" s="172"/>
      <c r="L25" s="172"/>
      <c r="M25" s="172"/>
      <c r="N25" s="172"/>
      <c r="O25" s="172"/>
    </row>
    <row r="26" spans="1:15" s="173" customFormat="1" ht="15.75" customHeight="1">
      <c r="A26" s="164" t="s">
        <v>33</v>
      </c>
      <c r="B26" s="47" t="s">
        <v>24</v>
      </c>
      <c r="C26" s="294">
        <v>0.0008394675925925925</v>
      </c>
      <c r="D26" s="292">
        <v>0.000880787037037037</v>
      </c>
      <c r="E26" s="292">
        <v>0.0009175925925925926</v>
      </c>
      <c r="F26" s="292">
        <v>0.0010418981481481481</v>
      </c>
      <c r="G26" s="293">
        <v>0.0010437500000000002</v>
      </c>
      <c r="H26" s="295">
        <f t="shared" si="2"/>
        <v>0.00472349537037037</v>
      </c>
      <c r="I26" s="329">
        <f t="shared" si="3"/>
        <v>11</v>
      </c>
      <c r="J26" s="296">
        <f>IF(I26="","",VLOOKUP(I26,'Bodové hodnocení'!$A$1:$B$20,2,FALSE))</f>
        <v>1</v>
      </c>
      <c r="K26" s="172"/>
      <c r="L26" s="172"/>
      <c r="M26" s="172"/>
      <c r="N26" s="172"/>
      <c r="O26" s="172"/>
    </row>
    <row r="27" spans="1:10" ht="15.75">
      <c r="A27" s="321" t="s">
        <v>34</v>
      </c>
      <c r="B27" s="322" t="s">
        <v>10</v>
      </c>
      <c r="C27" s="323">
        <v>0.0007988425925925924</v>
      </c>
      <c r="D27" s="324">
        <v>0.000879976851851852</v>
      </c>
      <c r="E27" s="324">
        <v>0.001270601851851852</v>
      </c>
      <c r="F27" s="324">
        <v>0.0016491898148148147</v>
      </c>
      <c r="G27" s="325">
        <v>0.0011577546296296297</v>
      </c>
      <c r="H27" s="326">
        <f t="shared" si="2"/>
        <v>0.005756365740740741</v>
      </c>
      <c r="I27" s="327">
        <f>IF(H27="","",RANK(H27,$H$16:$H$27,1))</f>
        <v>12</v>
      </c>
      <c r="J27" s="328">
        <f>IF(I27="","",VLOOKUP(I27,'Bodové hodnocení'!$A$1:$B$20,2,FALSE))</f>
        <v>1</v>
      </c>
    </row>
    <row r="28" spans="1:10" ht="16.5" thickBot="1">
      <c r="A28" s="297" t="s">
        <v>35</v>
      </c>
      <c r="B28" s="427" t="s">
        <v>30</v>
      </c>
      <c r="C28" s="298">
        <v>0.0008025462962962963</v>
      </c>
      <c r="D28" s="299">
        <v>0.000949537037037037</v>
      </c>
      <c r="E28" s="300"/>
      <c r="F28" s="301"/>
      <c r="G28" s="302"/>
      <c r="H28" s="303"/>
      <c r="I28" s="330">
        <v>13</v>
      </c>
      <c r="J28" s="428">
        <f>IF(I28="","",VLOOKUP(I28,'Bodové hodnocení'!$A$1:$B$20,2,FALSE))</f>
        <v>1</v>
      </c>
    </row>
    <row r="29" spans="1:10" ht="15.75">
      <c r="A29" s="429"/>
      <c r="B29" s="429"/>
      <c r="C29" s="430"/>
      <c r="D29" s="429"/>
      <c r="E29" s="429"/>
      <c r="F29" s="429"/>
      <c r="G29" s="429"/>
      <c r="H29" s="429"/>
      <c r="I29" s="429"/>
      <c r="J29" s="429"/>
    </row>
  </sheetData>
  <sheetProtection selectLockedCells="1" selectUnlockedCells="1"/>
  <mergeCells count="3">
    <mergeCell ref="A1:J1"/>
    <mergeCell ref="A2:J2"/>
    <mergeCell ref="A14:J14"/>
  </mergeCells>
  <printOptions/>
  <pageMargins left="0.7083333333333334" right="0.7083333333333334" top="0.7875" bottom="0.7875" header="0.5118055555555555" footer="0.31527777777777777"/>
  <pageSetup horizontalDpi="300" verticalDpi="300" orientation="landscape" paperSize="9" scale="83" r:id="rId1"/>
  <headerFooter alignWithMargins="0">
    <oddFooter>&amp;CHlučinská liga mládeže - 4. ročník 2015 / 2016&amp;RPro HLM zpracoval Durlák Jan</oddFooter>
  </headerFooter>
</worksheet>
</file>

<file path=xl/worksheets/sheet11.xml><?xml version="1.0" encoding="utf-8"?>
<worksheet xmlns="http://schemas.openxmlformats.org/spreadsheetml/2006/main" xmlns:r="http://schemas.openxmlformats.org/officeDocument/2006/relationships">
  <dimension ref="A1:S27"/>
  <sheetViews>
    <sheetView showGridLines="0" zoomScale="90" zoomScaleNormal="90" zoomScaleSheetLayoutView="80" zoomScalePageLayoutView="0" workbookViewId="0" topLeftCell="A1">
      <selection activeCell="A27" sqref="A27"/>
    </sheetView>
  </sheetViews>
  <sheetFormatPr defaultColWidth="9.140625" defaultRowHeight="15"/>
  <cols>
    <col min="1" max="1" width="7.00390625" style="0" customWidth="1"/>
    <col min="2" max="2" width="16.8515625" style="0" customWidth="1"/>
    <col min="3" max="4" width="12.7109375" style="0" customWidth="1"/>
    <col min="5" max="5" width="13.7109375" style="0" customWidth="1"/>
    <col min="6" max="7" width="10.7109375" style="0" customWidth="1"/>
    <col min="8" max="8" width="10.421875" style="0" customWidth="1"/>
    <col min="9" max="9" width="0" style="0" hidden="1" customWidth="1"/>
    <col min="10" max="11" width="10.7109375" style="0" customWidth="1"/>
    <col min="12" max="12" width="0" style="0" hidden="1" customWidth="1"/>
    <col min="13" max="13" width="13.7109375" style="0" customWidth="1"/>
    <col min="14" max="14" width="10.7109375" style="0" customWidth="1"/>
    <col min="15" max="15" width="17.140625" style="0" customWidth="1"/>
    <col min="16" max="16" width="10.7109375" style="0" customWidth="1"/>
    <col min="17" max="17" width="10.7109375" style="78" customWidth="1"/>
    <col min="18" max="19" width="9.140625" style="79" customWidth="1"/>
    <col min="20" max="20" width="9.140625" style="80" customWidth="1"/>
  </cols>
  <sheetData>
    <row r="1" spans="1:17" ht="22.5">
      <c r="A1" s="480" t="s">
        <v>54</v>
      </c>
      <c r="B1" s="480"/>
      <c r="C1" s="480"/>
      <c r="D1" s="480"/>
      <c r="E1" s="480"/>
      <c r="F1" s="480"/>
      <c r="G1" s="480"/>
      <c r="H1" s="480"/>
      <c r="I1" s="480"/>
      <c r="J1" s="480"/>
      <c r="K1" s="480"/>
      <c r="L1" s="480"/>
      <c r="M1" s="480"/>
      <c r="N1" s="480"/>
      <c r="O1" s="480"/>
      <c r="P1" s="480"/>
      <c r="Q1" s="480"/>
    </row>
    <row r="2" ht="15.75">
      <c r="A2" s="81"/>
    </row>
    <row r="3" spans="1:17" ht="15.75" customHeight="1">
      <c r="A3" s="481" t="s">
        <v>38</v>
      </c>
      <c r="B3" s="481"/>
      <c r="C3" s="481" t="s">
        <v>39</v>
      </c>
      <c r="D3" s="481"/>
      <c r="E3" s="481"/>
      <c r="F3" s="481"/>
      <c r="G3" s="482" t="s">
        <v>40</v>
      </c>
      <c r="H3" s="482"/>
      <c r="I3" s="482"/>
      <c r="J3" s="482"/>
      <c r="K3" s="482"/>
      <c r="L3" s="482"/>
      <c r="M3" s="482"/>
      <c r="N3" s="482"/>
      <c r="O3" s="483" t="s">
        <v>41</v>
      </c>
      <c r="P3" s="484" t="s">
        <v>42</v>
      </c>
      <c r="Q3" s="485" t="s">
        <v>43</v>
      </c>
    </row>
    <row r="4" spans="1:17" ht="15.75">
      <c r="A4" s="83" t="s">
        <v>44</v>
      </c>
      <c r="B4" s="84" t="s">
        <v>2</v>
      </c>
      <c r="C4" s="83" t="s">
        <v>45</v>
      </c>
      <c r="D4" s="85" t="s">
        <v>46</v>
      </c>
      <c r="E4" s="86" t="s">
        <v>47</v>
      </c>
      <c r="F4" s="87" t="s">
        <v>48</v>
      </c>
      <c r="G4" s="88" t="s">
        <v>49</v>
      </c>
      <c r="H4" s="89" t="s">
        <v>50</v>
      </c>
      <c r="I4" s="88"/>
      <c r="J4" s="89" t="s">
        <v>51</v>
      </c>
      <c r="K4" s="89" t="s">
        <v>50</v>
      </c>
      <c r="L4" s="89"/>
      <c r="M4" s="90" t="s">
        <v>47</v>
      </c>
      <c r="N4" s="87" t="s">
        <v>48</v>
      </c>
      <c r="O4" s="483"/>
      <c r="P4" s="484"/>
      <c r="Q4" s="485"/>
    </row>
    <row r="5" spans="1:19" ht="15.75">
      <c r="A5" s="91" t="s">
        <v>18</v>
      </c>
      <c r="B5" s="66" t="s">
        <v>6</v>
      </c>
      <c r="C5" s="92" t="s">
        <v>53</v>
      </c>
      <c r="D5" s="93" t="s">
        <v>53</v>
      </c>
      <c r="E5" s="94" t="s">
        <v>53</v>
      </c>
      <c r="F5" s="95">
        <v>7</v>
      </c>
      <c r="G5" s="96">
        <v>0.0009902777777777776</v>
      </c>
      <c r="H5" s="97"/>
      <c r="I5" s="98">
        <f aca="true" t="shared" si="0" ref="I5:I12">IF(G5="","",G5+H5)</f>
        <v>0.0009902777777777776</v>
      </c>
      <c r="J5" s="99">
        <v>0.0013025462962962962</v>
      </c>
      <c r="K5" s="100"/>
      <c r="L5" s="98">
        <f aca="true" t="shared" si="1" ref="L5:L12">IF(J5="","",J5+K5)</f>
        <v>0.0013025462962962962</v>
      </c>
      <c r="M5" s="101">
        <f>IF(I5="","",MIN(L5,I5))</f>
        <v>0.0009902777777777776</v>
      </c>
      <c r="N5" s="102">
        <f aca="true" t="shared" si="2" ref="N5:N12">IF(M5="","",RANK(M5,$M$5:$M$12,1))</f>
        <v>2</v>
      </c>
      <c r="O5" s="103">
        <f aca="true" t="shared" si="3" ref="O5:O12">IF(F5="","",SUM(N5,F5))</f>
        <v>9</v>
      </c>
      <c r="P5" s="104">
        <f aca="true" t="shared" si="4" ref="P5:P12">IF(O5="","",RANK(O5,$O$5:$O$12,1))</f>
        <v>5</v>
      </c>
      <c r="Q5" s="105">
        <f>IF(P5="","",VLOOKUP(P5,'Bodové hodnocení'!$A$1:$B$20,2,FALSE))</f>
        <v>7</v>
      </c>
      <c r="R5" s="106"/>
      <c r="S5" s="106"/>
    </row>
    <row r="6" spans="1:19" ht="15.75">
      <c r="A6" s="335" t="s">
        <v>19</v>
      </c>
      <c r="B6" s="336" t="s">
        <v>26</v>
      </c>
      <c r="C6" s="370">
        <v>26.713</v>
      </c>
      <c r="D6" s="371">
        <v>34.364</v>
      </c>
      <c r="E6" s="372">
        <f aca="true" t="shared" si="5" ref="E6:E12">IF(C6="","",MAX(C6,D6))</f>
        <v>34.364</v>
      </c>
      <c r="F6" s="373">
        <f>IF(C6="","",RANK(E6,$E$5:$E$12,1))</f>
        <v>3</v>
      </c>
      <c r="G6" s="374">
        <v>0.0010464120370370369</v>
      </c>
      <c r="H6" s="352">
        <v>0.00011574074074074073</v>
      </c>
      <c r="I6" s="349">
        <f t="shared" si="0"/>
        <v>0.0011621527777777776</v>
      </c>
      <c r="J6" s="339">
        <v>0.07174768518518519</v>
      </c>
      <c r="K6" s="352"/>
      <c r="L6" s="349">
        <f t="shared" si="1"/>
        <v>0.07174768518518519</v>
      </c>
      <c r="M6" s="349">
        <f>IF(I6="","",MIN(L6,I6))</f>
        <v>0.0011621527777777776</v>
      </c>
      <c r="N6" s="354">
        <f t="shared" si="2"/>
        <v>4</v>
      </c>
      <c r="O6" s="355">
        <f t="shared" si="3"/>
        <v>7</v>
      </c>
      <c r="P6" s="356">
        <v>3</v>
      </c>
      <c r="Q6" s="346">
        <f>IF(P6="","",VLOOKUP(P6,'Bodové hodnocení'!$A$1:$B$20,2,FALSE))</f>
        <v>9</v>
      </c>
      <c r="R6" s="106"/>
      <c r="S6" s="106"/>
    </row>
    <row r="7" spans="1:19" ht="15.75">
      <c r="A7" s="121" t="s">
        <v>20</v>
      </c>
      <c r="B7" s="70" t="s">
        <v>8</v>
      </c>
      <c r="C7" s="122">
        <v>93.952</v>
      </c>
      <c r="D7" s="93">
        <v>93.17</v>
      </c>
      <c r="E7" s="94">
        <f t="shared" si="5"/>
        <v>93.952</v>
      </c>
      <c r="F7" s="95">
        <f>IF(C7="","",RANK(E7,$E$5:$E$12,1))</f>
        <v>6</v>
      </c>
      <c r="G7" s="123">
        <v>0.001088310185185185</v>
      </c>
      <c r="H7" s="97"/>
      <c r="I7" s="124">
        <f t="shared" si="0"/>
        <v>0.001088310185185185</v>
      </c>
      <c r="J7" s="125">
        <v>0.0009523148148148148</v>
      </c>
      <c r="K7" s="97"/>
      <c r="L7" s="124">
        <f t="shared" si="1"/>
        <v>0.0009523148148148148</v>
      </c>
      <c r="M7" s="126">
        <f aca="true" t="shared" si="6" ref="M7:M12">IF(I7="","",MIN(L7,I7))</f>
        <v>0.0009523148148148148</v>
      </c>
      <c r="N7" s="127">
        <f t="shared" si="2"/>
        <v>1</v>
      </c>
      <c r="O7" s="128">
        <f t="shared" si="3"/>
        <v>7</v>
      </c>
      <c r="P7" s="129">
        <v>4</v>
      </c>
      <c r="Q7" s="130">
        <f>IF(P7="","",VLOOKUP(P7,'Bodové hodnocení'!$A$1:$B$20,2,FALSE))</f>
        <v>8</v>
      </c>
      <c r="R7" s="106"/>
      <c r="S7" s="106"/>
    </row>
    <row r="8" spans="1:19" ht="15.75">
      <c r="A8" s="335" t="s">
        <v>22</v>
      </c>
      <c r="B8" s="336" t="s">
        <v>21</v>
      </c>
      <c r="C8" s="370" t="s">
        <v>53</v>
      </c>
      <c r="D8" s="371" t="s">
        <v>53</v>
      </c>
      <c r="E8" s="372" t="s">
        <v>53</v>
      </c>
      <c r="F8" s="373">
        <v>7</v>
      </c>
      <c r="G8" s="374">
        <v>0.001569212962962963</v>
      </c>
      <c r="H8" s="352">
        <v>0.00023148148148148146</v>
      </c>
      <c r="I8" s="349">
        <f t="shared" si="0"/>
        <v>0.0018006944444444444</v>
      </c>
      <c r="J8" s="339">
        <v>0.002488425925925926</v>
      </c>
      <c r="K8" s="352">
        <v>0.00023148148148148146</v>
      </c>
      <c r="L8" s="349">
        <f t="shared" si="1"/>
        <v>0.0027199074074074074</v>
      </c>
      <c r="M8" s="349">
        <f t="shared" si="6"/>
        <v>0.0018006944444444444</v>
      </c>
      <c r="N8" s="354">
        <f t="shared" si="2"/>
        <v>8</v>
      </c>
      <c r="O8" s="355">
        <f t="shared" si="3"/>
        <v>15</v>
      </c>
      <c r="P8" s="356">
        <f t="shared" si="4"/>
        <v>8</v>
      </c>
      <c r="Q8" s="346">
        <f>IF(P8="","",VLOOKUP(P8,'Bodové hodnocení'!$A$1:$B$20,2,FALSE))</f>
        <v>4</v>
      </c>
      <c r="R8" s="106"/>
      <c r="S8" s="106"/>
    </row>
    <row r="9" spans="1:17" ht="15.75">
      <c r="A9" s="121" t="s">
        <v>23</v>
      </c>
      <c r="B9" s="72" t="s">
        <v>5</v>
      </c>
      <c r="C9" s="122">
        <v>32.4</v>
      </c>
      <c r="D9" s="93">
        <v>30.944</v>
      </c>
      <c r="E9" s="94">
        <f t="shared" si="5"/>
        <v>32.4</v>
      </c>
      <c r="F9" s="95">
        <f>IF(C9="","",RANK(E9,$E$5:$E$12,1))</f>
        <v>2</v>
      </c>
      <c r="G9" s="123">
        <v>0.0009417824074074076</v>
      </c>
      <c r="H9" s="97">
        <v>0.00023148148148148146</v>
      </c>
      <c r="I9" s="124">
        <f t="shared" si="0"/>
        <v>0.001173263888888889</v>
      </c>
      <c r="J9" s="125"/>
      <c r="K9" s="97"/>
      <c r="L9" s="124">
        <f t="shared" si="1"/>
      </c>
      <c r="M9" s="126">
        <f t="shared" si="6"/>
        <v>0.001173263888888889</v>
      </c>
      <c r="N9" s="127">
        <f t="shared" si="2"/>
        <v>5</v>
      </c>
      <c r="O9" s="128">
        <f t="shared" si="3"/>
        <v>7</v>
      </c>
      <c r="P9" s="129">
        <f t="shared" si="4"/>
        <v>2</v>
      </c>
      <c r="Q9" s="130">
        <f>IF(P9="","",VLOOKUP(P9,'Bodové hodnocení'!$A$1:$B$20,2,FALSE))</f>
        <v>10</v>
      </c>
    </row>
    <row r="10" spans="1:17" ht="15.75">
      <c r="A10" s="335" t="s">
        <v>25</v>
      </c>
      <c r="B10" s="347" t="s">
        <v>4</v>
      </c>
      <c r="C10" s="370">
        <v>60.497</v>
      </c>
      <c r="D10" s="371">
        <v>36.185</v>
      </c>
      <c r="E10" s="372">
        <f t="shared" si="5"/>
        <v>60.497</v>
      </c>
      <c r="F10" s="373">
        <f>IF(C10="","",RANK(E10,$E$5:$E$12,1))</f>
        <v>5</v>
      </c>
      <c r="G10" s="374">
        <v>0.001213425925925926</v>
      </c>
      <c r="H10" s="352"/>
      <c r="I10" s="349">
        <f t="shared" si="0"/>
        <v>0.001213425925925926</v>
      </c>
      <c r="J10" s="339">
        <v>0.0014025462962962965</v>
      </c>
      <c r="K10" s="352"/>
      <c r="L10" s="349">
        <f t="shared" si="1"/>
        <v>0.0014025462962962965</v>
      </c>
      <c r="M10" s="349">
        <f t="shared" si="6"/>
        <v>0.001213425925925926</v>
      </c>
      <c r="N10" s="354">
        <f t="shared" si="2"/>
        <v>6</v>
      </c>
      <c r="O10" s="355">
        <f t="shared" si="3"/>
        <v>11</v>
      </c>
      <c r="P10" s="356">
        <v>7</v>
      </c>
      <c r="Q10" s="346">
        <f>IF(P10="","",VLOOKUP(P10,'Bodové hodnocení'!$A$1:$B$20,2,FALSE))</f>
        <v>5</v>
      </c>
    </row>
    <row r="11" spans="1:17" ht="15.75">
      <c r="A11" s="121" t="s">
        <v>27</v>
      </c>
      <c r="B11" s="70" t="s">
        <v>32</v>
      </c>
      <c r="C11" s="388">
        <v>31.427</v>
      </c>
      <c r="D11" s="389">
        <v>26.227</v>
      </c>
      <c r="E11" s="381">
        <f t="shared" si="5"/>
        <v>31.427</v>
      </c>
      <c r="F11" s="390">
        <f>IF(C11="","",RANK(E11,$E$5:$E$12,1))</f>
        <v>1</v>
      </c>
      <c r="G11" s="391">
        <v>0.0009569444444444446</v>
      </c>
      <c r="H11" s="159">
        <v>0.00011574074074074073</v>
      </c>
      <c r="I11" s="124">
        <f t="shared" si="0"/>
        <v>0.0010726851851851854</v>
      </c>
      <c r="J11" s="160"/>
      <c r="K11" s="159"/>
      <c r="L11" s="124">
        <f t="shared" si="1"/>
      </c>
      <c r="M11" s="124">
        <f t="shared" si="6"/>
        <v>0.0010726851851851854</v>
      </c>
      <c r="N11" s="149">
        <f t="shared" si="2"/>
        <v>3</v>
      </c>
      <c r="O11" s="161">
        <f t="shared" si="3"/>
        <v>4</v>
      </c>
      <c r="P11" s="162">
        <f t="shared" si="4"/>
        <v>1</v>
      </c>
      <c r="Q11" s="163">
        <f>IF(P11="","",VLOOKUP(P11,'Bodové hodnocení'!$A$1:$B$20,2,FALSE))</f>
        <v>11</v>
      </c>
    </row>
    <row r="12" spans="1:19" ht="16.5" thickBot="1">
      <c r="A12" s="335" t="s">
        <v>28</v>
      </c>
      <c r="B12" s="383" t="s">
        <v>24</v>
      </c>
      <c r="C12" s="384">
        <v>45.181</v>
      </c>
      <c r="D12" s="371">
        <v>48.208</v>
      </c>
      <c r="E12" s="372">
        <f t="shared" si="5"/>
        <v>48.208</v>
      </c>
      <c r="F12" s="373">
        <f>IF(C12="","",RANK(E12,$E$5:$E$12,1))</f>
        <v>4</v>
      </c>
      <c r="G12" s="374">
        <v>0.0012625</v>
      </c>
      <c r="H12" s="352">
        <v>0.00011574074074074073</v>
      </c>
      <c r="I12" s="349">
        <f t="shared" si="0"/>
        <v>0.0013782407407407406</v>
      </c>
      <c r="J12" s="339"/>
      <c r="K12" s="352"/>
      <c r="L12" s="349">
        <f t="shared" si="1"/>
      </c>
      <c r="M12" s="349">
        <f t="shared" si="6"/>
        <v>0.0013782407407407406</v>
      </c>
      <c r="N12" s="354">
        <f t="shared" si="2"/>
        <v>7</v>
      </c>
      <c r="O12" s="355">
        <f t="shared" si="3"/>
        <v>11</v>
      </c>
      <c r="P12" s="356">
        <f t="shared" si="4"/>
        <v>6</v>
      </c>
      <c r="Q12" s="346">
        <f>IF(P12="","",VLOOKUP(P12,'Bodové hodnocení'!$A$1:$B$20,2,FALSE))</f>
        <v>6</v>
      </c>
      <c r="R12" s="106"/>
      <c r="S12" s="106"/>
    </row>
    <row r="13" spans="1:19" ht="15.75">
      <c r="A13" s="131"/>
      <c r="B13" s="131"/>
      <c r="C13" s="132"/>
      <c r="D13" s="132"/>
      <c r="E13" s="131"/>
      <c r="F13" s="131"/>
      <c r="G13" s="131"/>
      <c r="H13" s="131"/>
      <c r="I13" s="131"/>
      <c r="J13" s="131"/>
      <c r="K13" s="131"/>
      <c r="L13" s="131"/>
      <c r="M13" s="131"/>
      <c r="N13" s="131"/>
      <c r="O13" s="131"/>
      <c r="P13" s="133"/>
      <c r="Q13" s="134"/>
      <c r="R13" s="106"/>
      <c r="S13" s="151"/>
    </row>
    <row r="14" spans="1:19" ht="15.75" customHeight="1" thickBot="1">
      <c r="A14" s="481" t="s">
        <v>52</v>
      </c>
      <c r="B14" s="481"/>
      <c r="C14" s="481" t="s">
        <v>39</v>
      </c>
      <c r="D14" s="481"/>
      <c r="E14" s="481"/>
      <c r="F14" s="481"/>
      <c r="G14" s="482" t="s">
        <v>40</v>
      </c>
      <c r="H14" s="482"/>
      <c r="I14" s="482"/>
      <c r="J14" s="482"/>
      <c r="K14" s="482"/>
      <c r="L14" s="482"/>
      <c r="M14" s="482"/>
      <c r="N14" s="482"/>
      <c r="O14" s="483" t="s">
        <v>41</v>
      </c>
      <c r="P14" s="484" t="s">
        <v>42</v>
      </c>
      <c r="Q14" s="485" t="s">
        <v>43</v>
      </c>
      <c r="R14" s="106"/>
      <c r="S14" s="152">
        <f>IF(R14="","",VLOOKUP(R14,'Bodové hodnocení'!$A$1:$B$20,2,FALSE))</f>
      </c>
    </row>
    <row r="15" spans="1:19" ht="16.5" thickBot="1">
      <c r="A15" s="135" t="s">
        <v>44</v>
      </c>
      <c r="B15" s="136" t="s">
        <v>2</v>
      </c>
      <c r="C15" s="83" t="s">
        <v>45</v>
      </c>
      <c r="D15" s="85" t="s">
        <v>46</v>
      </c>
      <c r="E15" s="137" t="s">
        <v>47</v>
      </c>
      <c r="F15" s="87" t="s">
        <v>48</v>
      </c>
      <c r="G15" s="138" t="s">
        <v>49</v>
      </c>
      <c r="H15" s="139" t="s">
        <v>50</v>
      </c>
      <c r="I15" s="138"/>
      <c r="J15" s="140" t="s">
        <v>51</v>
      </c>
      <c r="K15" s="89" t="s">
        <v>50</v>
      </c>
      <c r="L15" s="139"/>
      <c r="M15" s="141" t="s">
        <v>47</v>
      </c>
      <c r="N15" s="142" t="s">
        <v>48</v>
      </c>
      <c r="O15" s="483"/>
      <c r="P15" s="484"/>
      <c r="Q15" s="485"/>
      <c r="R15" s="106"/>
      <c r="S15" s="152">
        <f>IF(R15="","",VLOOKUP(R15,'Bodové hodnocení'!$A$1:$B$20,2,FALSE))</f>
      </c>
    </row>
    <row r="16" spans="1:19" ht="15.75">
      <c r="A16" s="91" t="s">
        <v>18</v>
      </c>
      <c r="B16" s="66" t="s">
        <v>12</v>
      </c>
      <c r="C16" s="92">
        <v>24.984</v>
      </c>
      <c r="D16" s="143">
        <v>24.977</v>
      </c>
      <c r="E16" s="94">
        <f aca="true" t="shared" si="7" ref="E16:E26">IF(C16="","",MAX(C16,D16))</f>
        <v>24.984</v>
      </c>
      <c r="F16" s="144">
        <f aca="true" t="shared" si="8" ref="F16:F26">IF(C16="","",RANK(E16,$E$16:$E$26,1))</f>
        <v>1</v>
      </c>
      <c r="G16" s="96">
        <v>0.0008178240740740741</v>
      </c>
      <c r="H16" s="100"/>
      <c r="I16" s="98">
        <f aca="true" t="shared" si="9" ref="I16:I26">IF(G16="","",G16+H16)</f>
        <v>0.0008178240740740741</v>
      </c>
      <c r="J16" s="99">
        <v>0.0009489583333333333</v>
      </c>
      <c r="K16" s="272">
        <v>0.00011574074074074073</v>
      </c>
      <c r="L16" s="98">
        <f aca="true" t="shared" si="10" ref="L16:L26">IF(J16="","",J16+K16)</f>
        <v>0.001064699074074074</v>
      </c>
      <c r="M16" s="145">
        <f aca="true" t="shared" si="11" ref="M16:M26">IF(I16="","",MIN(L16,I16))</f>
        <v>0.0008178240740740741</v>
      </c>
      <c r="N16" s="102">
        <f aca="true" t="shared" si="12" ref="N16:N26">IF(M16="","",RANK(M16,$M$16:$M$26,1))</f>
        <v>2</v>
      </c>
      <c r="O16" s="103">
        <f aca="true" t="shared" si="13" ref="O16:O26">IF(F16="","",SUM(N16,F16))</f>
        <v>3</v>
      </c>
      <c r="P16" s="104">
        <f>IF(O16="","",RANK(O16,$O$16:$O$26,1))</f>
        <v>1</v>
      </c>
      <c r="Q16" s="105">
        <f>IF(P16="","",VLOOKUP(P16,'Bodové hodnocení'!$A$1:$B$20,2,FALSE))</f>
        <v>11</v>
      </c>
      <c r="R16" s="106"/>
      <c r="S16" s="151"/>
    </row>
    <row r="17" spans="1:19" ht="15.75">
      <c r="A17" s="335" t="s">
        <v>19</v>
      </c>
      <c r="B17" s="336" t="s">
        <v>9</v>
      </c>
      <c r="C17" s="370">
        <v>28.846</v>
      </c>
      <c r="D17" s="379">
        <v>29.855</v>
      </c>
      <c r="E17" s="372">
        <f t="shared" si="7"/>
        <v>29.855</v>
      </c>
      <c r="F17" s="354">
        <f t="shared" si="8"/>
        <v>5</v>
      </c>
      <c r="G17" s="374">
        <v>0.001287962962962963</v>
      </c>
      <c r="H17" s="352">
        <v>0.00011574074074074073</v>
      </c>
      <c r="I17" s="349">
        <f t="shared" si="9"/>
        <v>0.0014037037037037037</v>
      </c>
      <c r="J17" s="339">
        <v>0.0007677083333333334</v>
      </c>
      <c r="K17" s="352"/>
      <c r="L17" s="349">
        <f t="shared" si="10"/>
        <v>0.0007677083333333334</v>
      </c>
      <c r="M17" s="349">
        <f t="shared" si="11"/>
        <v>0.0007677083333333334</v>
      </c>
      <c r="N17" s="354">
        <f t="shared" si="12"/>
        <v>1</v>
      </c>
      <c r="O17" s="355">
        <f t="shared" si="13"/>
        <v>6</v>
      </c>
      <c r="P17" s="356">
        <f>IF(O17="","",RANK(O17,$O$16:$O$26,1))</f>
        <v>2</v>
      </c>
      <c r="Q17" s="346">
        <f>IF(P17="","",VLOOKUP(P17,'Bodové hodnocení'!$A$1:$B$20,2,FALSE))</f>
        <v>10</v>
      </c>
      <c r="R17" s="106"/>
      <c r="S17" s="106"/>
    </row>
    <row r="18" spans="1:19" ht="15.75">
      <c r="A18" s="121" t="s">
        <v>20</v>
      </c>
      <c r="B18" s="70" t="s">
        <v>26</v>
      </c>
      <c r="C18" s="122">
        <v>25.996</v>
      </c>
      <c r="D18" s="148">
        <v>27.766</v>
      </c>
      <c r="E18" s="157">
        <f t="shared" si="7"/>
        <v>27.766</v>
      </c>
      <c r="F18" s="149">
        <f t="shared" si="8"/>
        <v>3</v>
      </c>
      <c r="G18" s="158">
        <v>0.0007684027777777779</v>
      </c>
      <c r="H18" s="159">
        <v>0.00011574074074074073</v>
      </c>
      <c r="I18" s="124">
        <f t="shared" si="9"/>
        <v>0.0008841435185185186</v>
      </c>
      <c r="J18" s="160"/>
      <c r="K18" s="159"/>
      <c r="L18" s="124">
        <f t="shared" si="10"/>
      </c>
      <c r="M18" s="124">
        <f t="shared" si="11"/>
        <v>0.0008841435185185186</v>
      </c>
      <c r="N18" s="149">
        <f t="shared" si="12"/>
        <v>5</v>
      </c>
      <c r="O18" s="161">
        <f t="shared" si="13"/>
        <v>8</v>
      </c>
      <c r="P18" s="162">
        <f>IF(O18="","",RANK(O18,$O$16:$O$26,1))</f>
        <v>3</v>
      </c>
      <c r="Q18" s="163">
        <f>IF(P18="","",VLOOKUP(P18,'Bodové hodnocení'!$A$1:$B$20,2,FALSE))</f>
        <v>9</v>
      </c>
      <c r="R18" s="106"/>
      <c r="S18" s="106"/>
    </row>
    <row r="19" spans="1:17" ht="15.75">
      <c r="A19" s="335" t="s">
        <v>22</v>
      </c>
      <c r="B19" s="336" t="s">
        <v>7</v>
      </c>
      <c r="C19" s="370">
        <v>32.899</v>
      </c>
      <c r="D19" s="379">
        <v>38.437</v>
      </c>
      <c r="E19" s="372">
        <f t="shared" si="7"/>
        <v>38.437</v>
      </c>
      <c r="F19" s="354">
        <f t="shared" si="8"/>
        <v>9</v>
      </c>
      <c r="G19" s="374">
        <v>0.0008217592592592592</v>
      </c>
      <c r="H19" s="352"/>
      <c r="I19" s="349">
        <f t="shared" si="9"/>
        <v>0.0008217592592592592</v>
      </c>
      <c r="J19" s="339"/>
      <c r="K19" s="352"/>
      <c r="L19" s="349">
        <f t="shared" si="10"/>
      </c>
      <c r="M19" s="349">
        <f t="shared" si="11"/>
        <v>0.0008217592592592592</v>
      </c>
      <c r="N19" s="354">
        <f t="shared" si="12"/>
        <v>3</v>
      </c>
      <c r="O19" s="355">
        <f t="shared" si="13"/>
        <v>12</v>
      </c>
      <c r="P19" s="356">
        <v>7</v>
      </c>
      <c r="Q19" s="346">
        <f>IF(P19="","",VLOOKUP(P19,'Bodové hodnocení'!$A$1:$B$20,2,FALSE))</f>
        <v>5</v>
      </c>
    </row>
    <row r="20" spans="1:17" ht="15.75">
      <c r="A20" s="248" t="s">
        <v>23</v>
      </c>
      <c r="B20" s="249" t="s">
        <v>8</v>
      </c>
      <c r="C20" s="250">
        <v>27.775</v>
      </c>
      <c r="D20" s="251">
        <v>27.299</v>
      </c>
      <c r="E20" s="252">
        <f t="shared" si="7"/>
        <v>27.775</v>
      </c>
      <c r="F20" s="253">
        <f t="shared" si="8"/>
        <v>4</v>
      </c>
      <c r="G20" s="254">
        <v>0.0007547453703703704</v>
      </c>
      <c r="H20" s="255">
        <v>0.00011574074074074073</v>
      </c>
      <c r="I20" s="256">
        <f t="shared" si="9"/>
        <v>0.000870486111111111</v>
      </c>
      <c r="J20" s="257"/>
      <c r="K20" s="255"/>
      <c r="L20" s="256">
        <f t="shared" si="10"/>
      </c>
      <c r="M20" s="256">
        <f t="shared" si="11"/>
        <v>0.000870486111111111</v>
      </c>
      <c r="N20" s="253">
        <f t="shared" si="12"/>
        <v>4</v>
      </c>
      <c r="O20" s="258">
        <f t="shared" si="13"/>
        <v>8</v>
      </c>
      <c r="P20" s="259">
        <v>4</v>
      </c>
      <c r="Q20" s="260">
        <f>IF(P20="","",VLOOKUP(P20,'Bodové hodnocení'!$A$1:$B$20,2,FALSE))</f>
        <v>8</v>
      </c>
    </row>
    <row r="21" spans="1:17" ht="15.75">
      <c r="A21" s="304" t="s">
        <v>25</v>
      </c>
      <c r="B21" s="357" t="s">
        <v>5</v>
      </c>
      <c r="C21" s="382">
        <v>32.176</v>
      </c>
      <c r="D21" s="385">
        <v>27.749</v>
      </c>
      <c r="E21" s="386">
        <f t="shared" si="7"/>
        <v>32.176</v>
      </c>
      <c r="F21" s="363">
        <f t="shared" si="8"/>
        <v>8</v>
      </c>
      <c r="G21" s="387">
        <v>0.0008890046296296297</v>
      </c>
      <c r="H21" s="360"/>
      <c r="I21" s="361">
        <f t="shared" si="9"/>
        <v>0.0008890046296296297</v>
      </c>
      <c r="J21" s="362"/>
      <c r="K21" s="360"/>
      <c r="L21" s="361">
        <f t="shared" si="10"/>
      </c>
      <c r="M21" s="361">
        <f t="shared" si="11"/>
        <v>0.0008890046296296297</v>
      </c>
      <c r="N21" s="363">
        <f t="shared" si="12"/>
        <v>7</v>
      </c>
      <c r="O21" s="364">
        <f t="shared" si="13"/>
        <v>15</v>
      </c>
      <c r="P21" s="365">
        <v>9</v>
      </c>
      <c r="Q21" s="366">
        <f>IF(P21="","",VLOOKUP(P21,'Bodové hodnocení'!$A$1:$B$20,2,FALSE))</f>
        <v>3</v>
      </c>
    </row>
    <row r="22" spans="1:17" ht="15.75">
      <c r="A22" s="248" t="s">
        <v>27</v>
      </c>
      <c r="B22" s="249" t="s">
        <v>21</v>
      </c>
      <c r="C22" s="250">
        <v>27.568</v>
      </c>
      <c r="D22" s="251">
        <v>30.459</v>
      </c>
      <c r="E22" s="252">
        <f t="shared" si="7"/>
        <v>30.459</v>
      </c>
      <c r="F22" s="253">
        <f t="shared" si="8"/>
        <v>6</v>
      </c>
      <c r="G22" s="254">
        <v>0.0008861111111111111</v>
      </c>
      <c r="H22" s="255"/>
      <c r="I22" s="256">
        <f t="shared" si="9"/>
        <v>0.0008861111111111111</v>
      </c>
      <c r="J22" s="257"/>
      <c r="K22" s="255"/>
      <c r="L22" s="256">
        <f t="shared" si="10"/>
      </c>
      <c r="M22" s="256">
        <f t="shared" si="11"/>
        <v>0.0008861111111111111</v>
      </c>
      <c r="N22" s="253">
        <f t="shared" si="12"/>
        <v>6</v>
      </c>
      <c r="O22" s="258">
        <f t="shared" si="13"/>
        <v>12</v>
      </c>
      <c r="P22" s="259">
        <v>6</v>
      </c>
      <c r="Q22" s="260">
        <f>IF(P22="","",VLOOKUP(P22,'Bodové hodnocení'!$A$1:$B$20,2,FALSE))</f>
        <v>6</v>
      </c>
    </row>
    <row r="23" spans="1:17" ht="15.75">
      <c r="A23" s="304" t="s">
        <v>28</v>
      </c>
      <c r="B23" s="357" t="s">
        <v>4</v>
      </c>
      <c r="C23" s="382">
        <v>31.118</v>
      </c>
      <c r="D23" s="385">
        <v>32.173</v>
      </c>
      <c r="E23" s="386">
        <f t="shared" si="7"/>
        <v>32.173</v>
      </c>
      <c r="F23" s="363">
        <f t="shared" si="8"/>
        <v>7</v>
      </c>
      <c r="G23" s="387">
        <v>0.0008918981481481482</v>
      </c>
      <c r="H23" s="360"/>
      <c r="I23" s="361">
        <f t="shared" si="9"/>
        <v>0.0008918981481481482</v>
      </c>
      <c r="J23" s="362"/>
      <c r="K23" s="360"/>
      <c r="L23" s="361">
        <f t="shared" si="10"/>
      </c>
      <c r="M23" s="361">
        <f t="shared" si="11"/>
        <v>0.0008918981481481482</v>
      </c>
      <c r="N23" s="363">
        <f t="shared" si="12"/>
        <v>8</v>
      </c>
      <c r="O23" s="364">
        <f t="shared" si="13"/>
        <v>15</v>
      </c>
      <c r="P23" s="365">
        <f>IF(O23="","",RANK(O23,$O$16:$O$26,1))</f>
        <v>8</v>
      </c>
      <c r="Q23" s="366">
        <f>IF(P23="","",VLOOKUP(P23,'Bodové hodnocení'!$A$1:$B$20,2,FALSE))</f>
        <v>4</v>
      </c>
    </row>
    <row r="24" spans="1:17" ht="15.75">
      <c r="A24" s="121" t="s">
        <v>29</v>
      </c>
      <c r="B24" s="72" t="s">
        <v>6</v>
      </c>
      <c r="C24" s="155" t="s">
        <v>86</v>
      </c>
      <c r="D24" s="153">
        <v>55.428</v>
      </c>
      <c r="E24" s="157">
        <f t="shared" si="7"/>
        <v>55.428</v>
      </c>
      <c r="F24" s="149">
        <f t="shared" si="8"/>
        <v>10</v>
      </c>
      <c r="G24" s="158">
        <v>0.0007974537037037038</v>
      </c>
      <c r="H24" s="159">
        <v>0.00011574074074074073</v>
      </c>
      <c r="I24" s="124">
        <f t="shared" si="9"/>
        <v>0.0009131944444444444</v>
      </c>
      <c r="J24" s="160"/>
      <c r="K24" s="159"/>
      <c r="L24" s="124">
        <f t="shared" si="10"/>
      </c>
      <c r="M24" s="124">
        <f t="shared" si="11"/>
        <v>0.0009131944444444444</v>
      </c>
      <c r="N24" s="149">
        <f t="shared" si="12"/>
        <v>9</v>
      </c>
      <c r="O24" s="161">
        <f t="shared" si="13"/>
        <v>19</v>
      </c>
      <c r="P24" s="162">
        <f>IF(O24="","",RANK(O24,$O$16:$O$26,1))</f>
        <v>10</v>
      </c>
      <c r="Q24" s="163">
        <f>IF(P24="","",VLOOKUP(P24,'Bodové hodnocení'!$A$1:$B$20,2,FALSE))</f>
        <v>2</v>
      </c>
    </row>
    <row r="25" spans="1:17" ht="15.75">
      <c r="A25" s="367" t="s">
        <v>31</v>
      </c>
      <c r="B25" s="347" t="s">
        <v>32</v>
      </c>
      <c r="C25" s="380">
        <v>26.382</v>
      </c>
      <c r="D25" s="379">
        <v>26.315</v>
      </c>
      <c r="E25" s="372">
        <f t="shared" si="7"/>
        <v>26.382</v>
      </c>
      <c r="F25" s="354">
        <f t="shared" si="8"/>
        <v>2</v>
      </c>
      <c r="G25" s="374">
        <v>0.0008166666666666666</v>
      </c>
      <c r="H25" s="352">
        <v>0.00011574074074074073</v>
      </c>
      <c r="I25" s="349">
        <f t="shared" si="9"/>
        <v>0.0009324074074074073</v>
      </c>
      <c r="J25" s="339"/>
      <c r="K25" s="352"/>
      <c r="L25" s="349">
        <f t="shared" si="10"/>
      </c>
      <c r="M25" s="349">
        <f t="shared" si="11"/>
        <v>0.0009324074074074073</v>
      </c>
      <c r="N25" s="354">
        <f t="shared" si="12"/>
        <v>10</v>
      </c>
      <c r="O25" s="355">
        <f t="shared" si="13"/>
        <v>12</v>
      </c>
      <c r="P25" s="356">
        <f>IF(O25="","",RANK(O25,$O$16:$O$26,1))</f>
        <v>5</v>
      </c>
      <c r="Q25" s="346">
        <f>IF(P25="","",VLOOKUP(P25,'Bodové hodnocení'!$A$1:$B$20,2,FALSE))</f>
        <v>7</v>
      </c>
    </row>
    <row r="26" spans="1:17" ht="16.5" thickBot="1">
      <c r="A26" s="165" t="s">
        <v>33</v>
      </c>
      <c r="B26" s="76" t="s">
        <v>24</v>
      </c>
      <c r="C26" s="415">
        <v>59.643</v>
      </c>
      <c r="D26" s="416">
        <v>53.819</v>
      </c>
      <c r="E26" s="426">
        <f t="shared" si="7"/>
        <v>59.643</v>
      </c>
      <c r="F26" s="264">
        <f t="shared" si="8"/>
        <v>11</v>
      </c>
      <c r="G26" s="265">
        <v>0.0009659722222222222</v>
      </c>
      <c r="H26" s="266">
        <v>0.00023148148148148146</v>
      </c>
      <c r="I26" s="267">
        <f t="shared" si="9"/>
        <v>0.0011974537037037036</v>
      </c>
      <c r="J26" s="268"/>
      <c r="K26" s="266"/>
      <c r="L26" s="267">
        <f t="shared" si="10"/>
      </c>
      <c r="M26" s="267">
        <f t="shared" si="11"/>
        <v>0.0011974537037037036</v>
      </c>
      <c r="N26" s="264">
        <f t="shared" si="12"/>
        <v>11</v>
      </c>
      <c r="O26" s="269">
        <f t="shared" si="13"/>
        <v>22</v>
      </c>
      <c r="P26" s="270">
        <f>IF(O26="","",RANK(O26,$O$16:$O$26,1))</f>
        <v>11</v>
      </c>
      <c r="Q26" s="271">
        <f>IF(P26="","",VLOOKUP(P26,'Bodové hodnocení'!$A$1:$B$20,2,FALSE))</f>
        <v>1</v>
      </c>
    </row>
    <row r="27" spans="1:17" ht="15">
      <c r="A27" s="64"/>
      <c r="B27" s="64"/>
      <c r="C27" s="64"/>
      <c r="D27" s="64"/>
      <c r="E27" s="64"/>
      <c r="F27" s="64"/>
      <c r="G27" s="64"/>
      <c r="H27" s="64"/>
      <c r="I27" s="64"/>
      <c r="J27" s="64"/>
      <c r="K27" s="64"/>
      <c r="L27" s="64"/>
      <c r="M27" s="64"/>
      <c r="N27" s="64"/>
      <c r="O27" s="64"/>
      <c r="P27" s="64"/>
      <c r="Q27" s="156"/>
    </row>
  </sheetData>
  <sheetProtection selectLockedCells="1" selectUnlockedCells="1"/>
  <mergeCells count="13">
    <mergeCell ref="A1:Q1"/>
    <mergeCell ref="A3:B3"/>
    <mergeCell ref="C3:F3"/>
    <mergeCell ref="G3:N3"/>
    <mergeCell ref="O3:O4"/>
    <mergeCell ref="P3:P4"/>
    <mergeCell ref="Q3:Q4"/>
    <mergeCell ref="A14:B14"/>
    <mergeCell ref="C14:F14"/>
    <mergeCell ref="G14:N14"/>
    <mergeCell ref="O14:O15"/>
    <mergeCell ref="P14:P15"/>
    <mergeCell ref="Q14:Q15"/>
  </mergeCells>
  <printOptions/>
  <pageMargins left="0.11805555555555555" right="0.11805555555555555" top="0.5902777777777778" bottom="0.5909722222222222" header="0.5118055555555555" footer="0.31527777777777777"/>
  <pageSetup horizontalDpi="300" verticalDpi="300" orientation="landscape" paperSize="9" scale="75" r:id="rId1"/>
  <headerFooter alignWithMargins="0">
    <oddFooter>&amp;CHlučinská liga mládeže - 4. ročník 2015 / 2016&amp;RPro HLM zpracoval Durlák Jan</oddFooter>
  </headerFooter>
  <colBreaks count="1" manualBreakCount="1">
    <brk id="17" max="65535" man="1"/>
  </colBreaks>
</worksheet>
</file>

<file path=xl/worksheets/sheet12.xml><?xml version="1.0" encoding="utf-8"?>
<worksheet xmlns="http://schemas.openxmlformats.org/spreadsheetml/2006/main" xmlns:r="http://schemas.openxmlformats.org/officeDocument/2006/relationships">
  <dimension ref="A1:S26"/>
  <sheetViews>
    <sheetView showGridLines="0" zoomScale="90" zoomScaleNormal="90" zoomScaleSheetLayoutView="80" zoomScalePageLayoutView="0" workbookViewId="0" topLeftCell="A1">
      <selection activeCell="A26" sqref="A26"/>
    </sheetView>
  </sheetViews>
  <sheetFormatPr defaultColWidth="9.140625" defaultRowHeight="15"/>
  <cols>
    <col min="1" max="1" width="7.00390625" style="0" customWidth="1"/>
    <col min="2" max="2" width="16.8515625" style="0" customWidth="1"/>
    <col min="3" max="4" width="12.7109375" style="0" customWidth="1"/>
    <col min="5" max="5" width="13.7109375" style="0" customWidth="1"/>
    <col min="6" max="7" width="10.7109375" style="0" customWidth="1"/>
    <col min="8" max="8" width="10.421875" style="0" customWidth="1"/>
    <col min="9" max="9" width="14.421875" style="0" hidden="1" customWidth="1"/>
    <col min="10" max="11" width="10.7109375" style="0" customWidth="1"/>
    <col min="12" max="12" width="12.8515625" style="0" hidden="1" customWidth="1"/>
    <col min="13" max="13" width="13.7109375" style="0" customWidth="1"/>
    <col min="14" max="14" width="10.7109375" style="0" customWidth="1"/>
    <col min="15" max="15" width="17.140625" style="0" customWidth="1"/>
    <col min="16" max="16" width="10.7109375" style="0" customWidth="1"/>
    <col min="17" max="17" width="10.7109375" style="78" customWidth="1"/>
    <col min="18" max="19" width="9.140625" style="79" customWidth="1"/>
    <col min="20" max="20" width="9.140625" style="80" customWidth="1"/>
  </cols>
  <sheetData>
    <row r="1" spans="1:17" ht="22.5">
      <c r="A1" s="480" t="s">
        <v>37</v>
      </c>
      <c r="B1" s="480"/>
      <c r="C1" s="480"/>
      <c r="D1" s="480"/>
      <c r="E1" s="480"/>
      <c r="F1" s="480"/>
      <c r="G1" s="480"/>
      <c r="H1" s="480"/>
      <c r="I1" s="480"/>
      <c r="J1" s="480"/>
      <c r="K1" s="480"/>
      <c r="L1" s="480"/>
      <c r="M1" s="480"/>
      <c r="N1" s="480"/>
      <c r="O1" s="480"/>
      <c r="P1" s="480"/>
      <c r="Q1" s="480"/>
    </row>
    <row r="2" ht="15.75">
      <c r="A2" s="81"/>
    </row>
    <row r="3" spans="1:17" ht="15.75" customHeight="1">
      <c r="A3" s="481" t="s">
        <v>38</v>
      </c>
      <c r="B3" s="481"/>
      <c r="C3" s="481" t="s">
        <v>39</v>
      </c>
      <c r="D3" s="481"/>
      <c r="E3" s="481"/>
      <c r="F3" s="481"/>
      <c r="G3" s="482" t="s">
        <v>40</v>
      </c>
      <c r="H3" s="482"/>
      <c r="I3" s="482"/>
      <c r="J3" s="482"/>
      <c r="K3" s="482"/>
      <c r="L3" s="482"/>
      <c r="M3" s="482"/>
      <c r="N3" s="482"/>
      <c r="O3" s="483" t="s">
        <v>41</v>
      </c>
      <c r="P3" s="484" t="s">
        <v>42</v>
      </c>
      <c r="Q3" s="485" t="s">
        <v>43</v>
      </c>
    </row>
    <row r="4" spans="1:17" ht="15.75">
      <c r="A4" s="83" t="s">
        <v>44</v>
      </c>
      <c r="B4" s="84" t="s">
        <v>2</v>
      </c>
      <c r="C4" s="83" t="s">
        <v>45</v>
      </c>
      <c r="D4" s="85" t="s">
        <v>46</v>
      </c>
      <c r="E4" s="86" t="s">
        <v>47</v>
      </c>
      <c r="F4" s="87" t="s">
        <v>48</v>
      </c>
      <c r="G4" s="88" t="s">
        <v>49</v>
      </c>
      <c r="H4" s="89" t="s">
        <v>50</v>
      </c>
      <c r="I4" s="88"/>
      <c r="J4" s="89" t="s">
        <v>51</v>
      </c>
      <c r="K4" s="89" t="s">
        <v>50</v>
      </c>
      <c r="L4" s="89"/>
      <c r="M4" s="90" t="s">
        <v>47</v>
      </c>
      <c r="N4" s="87" t="s">
        <v>48</v>
      </c>
      <c r="O4" s="483"/>
      <c r="P4" s="484"/>
      <c r="Q4" s="485"/>
    </row>
    <row r="5" spans="1:19" ht="15.75">
      <c r="A5" s="91" t="s">
        <v>18</v>
      </c>
      <c r="B5" s="66" t="s">
        <v>4</v>
      </c>
      <c r="C5" s="92">
        <v>49.322</v>
      </c>
      <c r="D5" s="93">
        <v>46.54</v>
      </c>
      <c r="E5" s="94">
        <f aca="true" t="shared" si="0" ref="E5:E11">IF(C5="","",MAX(C5,D5))</f>
        <v>49.322</v>
      </c>
      <c r="F5" s="95">
        <f aca="true" t="shared" si="1" ref="F5:F11">IF(C5="","",RANK(E5,$E$5:$E$11,1))</f>
        <v>6</v>
      </c>
      <c r="G5" s="96">
        <v>0.0012016203703703705</v>
      </c>
      <c r="H5" s="97">
        <v>0.00011574074074074073</v>
      </c>
      <c r="I5" s="98">
        <f>IF(G5="","",G5+H5)</f>
        <v>0.0013173611111111112</v>
      </c>
      <c r="J5" s="99">
        <v>0.0013320601851851853</v>
      </c>
      <c r="K5" s="100">
        <v>0.00023148148148148146</v>
      </c>
      <c r="L5" s="98">
        <f>IF(J5="","",J5+K5)</f>
        <v>0.0015635416666666666</v>
      </c>
      <c r="M5" s="101">
        <f aca="true" t="shared" si="2" ref="M5:M11">IF(I5="","",MIN(L5,I5))</f>
        <v>0.0013173611111111112</v>
      </c>
      <c r="N5" s="102">
        <f aca="true" t="shared" si="3" ref="N5:N11">IF(M5="","",RANK(M5,$M$5:$M$11,1))</f>
        <v>5</v>
      </c>
      <c r="O5" s="103">
        <f aca="true" t="shared" si="4" ref="O5:O11">IF(F5="","",SUM(N5,F5))</f>
        <v>11</v>
      </c>
      <c r="P5" s="104">
        <v>7</v>
      </c>
      <c r="Q5" s="105">
        <f>IF(P5="","",VLOOKUP(P5,'Bodové hodnocení'!$A$1:$B$20,2,FALSE))</f>
        <v>5</v>
      </c>
      <c r="R5" s="106"/>
      <c r="S5" s="106"/>
    </row>
    <row r="6" spans="1:19" ht="15.75">
      <c r="A6" s="335" t="s">
        <v>19</v>
      </c>
      <c r="B6" s="336" t="s">
        <v>6</v>
      </c>
      <c r="C6" s="370">
        <v>53.856</v>
      </c>
      <c r="D6" s="371">
        <v>53.703</v>
      </c>
      <c r="E6" s="372">
        <f t="shared" si="0"/>
        <v>53.856</v>
      </c>
      <c r="F6" s="373">
        <f t="shared" si="1"/>
        <v>7</v>
      </c>
      <c r="G6" s="374">
        <v>0.001088310185185185</v>
      </c>
      <c r="H6" s="352"/>
      <c r="I6" s="349">
        <f aca="true" t="shared" si="5" ref="I6:I11">IF(G6="","",G6+H6)</f>
        <v>0.001088310185185185</v>
      </c>
      <c r="J6" s="339"/>
      <c r="K6" s="352"/>
      <c r="L6" s="349">
        <f aca="true" t="shared" si="6" ref="L6:L11">IF(J6="","",J6+K6)</f>
      </c>
      <c r="M6" s="349">
        <f t="shared" si="2"/>
        <v>0.001088310185185185</v>
      </c>
      <c r="N6" s="354">
        <f t="shared" si="3"/>
        <v>2</v>
      </c>
      <c r="O6" s="355">
        <f t="shared" si="4"/>
        <v>9</v>
      </c>
      <c r="P6" s="356">
        <f aca="true" t="shared" si="7" ref="P6:P11">IF(O6="","",RANK(O6,$O$5:$O$11,1))</f>
        <v>4</v>
      </c>
      <c r="Q6" s="346">
        <f>IF(P6="","",VLOOKUP(P6,'Bodové hodnocení'!$A$1:$B$20,2,FALSE))</f>
        <v>8</v>
      </c>
      <c r="R6" s="106"/>
      <c r="S6" s="106"/>
    </row>
    <row r="7" spans="1:19" ht="15.75">
      <c r="A7" s="121" t="s">
        <v>20</v>
      </c>
      <c r="B7" s="70" t="s">
        <v>26</v>
      </c>
      <c r="C7" s="122">
        <v>26.731</v>
      </c>
      <c r="D7" s="93">
        <v>32.419</v>
      </c>
      <c r="E7" s="94">
        <f t="shared" si="0"/>
        <v>32.419</v>
      </c>
      <c r="F7" s="95">
        <f t="shared" si="1"/>
        <v>5</v>
      </c>
      <c r="G7" s="123">
        <v>0.0013248842592592592</v>
      </c>
      <c r="H7" s="97">
        <v>0.00011574074074074073</v>
      </c>
      <c r="I7" s="124">
        <f t="shared" si="5"/>
        <v>0.0014406249999999998</v>
      </c>
      <c r="J7" s="125">
        <v>0.0013208333333333334</v>
      </c>
      <c r="K7" s="97">
        <v>0.00011574074074074073</v>
      </c>
      <c r="L7" s="124">
        <f t="shared" si="6"/>
        <v>0.001436574074074074</v>
      </c>
      <c r="M7" s="126">
        <f t="shared" si="2"/>
        <v>0.001436574074074074</v>
      </c>
      <c r="N7" s="127">
        <f t="shared" si="3"/>
        <v>6</v>
      </c>
      <c r="O7" s="128">
        <f t="shared" si="4"/>
        <v>11</v>
      </c>
      <c r="P7" s="129">
        <f t="shared" si="7"/>
        <v>6</v>
      </c>
      <c r="Q7" s="130">
        <f>IF(P7="","",VLOOKUP(P7,'Bodové hodnocení'!$A$1:$B$20,2,FALSE))</f>
        <v>6</v>
      </c>
      <c r="R7" s="106"/>
      <c r="S7" s="106"/>
    </row>
    <row r="8" spans="1:19" ht="15.75">
      <c r="A8" s="335" t="s">
        <v>22</v>
      </c>
      <c r="B8" s="336" t="s">
        <v>8</v>
      </c>
      <c r="C8" s="370">
        <v>22.842</v>
      </c>
      <c r="D8" s="371">
        <v>22.4</v>
      </c>
      <c r="E8" s="372">
        <f t="shared" si="0"/>
        <v>22.842</v>
      </c>
      <c r="F8" s="373">
        <f t="shared" si="1"/>
        <v>1</v>
      </c>
      <c r="G8" s="374">
        <v>0.0011778935185185184</v>
      </c>
      <c r="H8" s="352">
        <v>0.00011574074074074073</v>
      </c>
      <c r="I8" s="349">
        <f t="shared" si="5"/>
        <v>0.0012936342592592591</v>
      </c>
      <c r="J8" s="339"/>
      <c r="K8" s="352"/>
      <c r="L8" s="349">
        <f t="shared" si="6"/>
      </c>
      <c r="M8" s="349">
        <f t="shared" si="2"/>
        <v>0.0012936342592592591</v>
      </c>
      <c r="N8" s="354">
        <f t="shared" si="3"/>
        <v>3</v>
      </c>
      <c r="O8" s="355">
        <f t="shared" si="4"/>
        <v>4</v>
      </c>
      <c r="P8" s="356">
        <f t="shared" si="7"/>
        <v>1</v>
      </c>
      <c r="Q8" s="346">
        <f>IF(P8="","",VLOOKUP(P8,'Bodové hodnocení'!$A$1:$B$20,2,FALSE))</f>
        <v>11</v>
      </c>
      <c r="R8" s="106"/>
      <c r="S8" s="106"/>
    </row>
    <row r="9" spans="1:19" ht="15.75">
      <c r="A9" s="121" t="s">
        <v>23</v>
      </c>
      <c r="B9" s="72" t="s">
        <v>21</v>
      </c>
      <c r="C9" s="122">
        <v>26.126</v>
      </c>
      <c r="D9" s="93">
        <v>29.494</v>
      </c>
      <c r="E9" s="94">
        <f t="shared" si="0"/>
        <v>29.494</v>
      </c>
      <c r="F9" s="95">
        <f t="shared" si="1"/>
        <v>2</v>
      </c>
      <c r="G9" s="123">
        <v>0.001077662037037037</v>
      </c>
      <c r="H9" s="97">
        <v>0.00023148148148148146</v>
      </c>
      <c r="I9" s="124">
        <f t="shared" si="5"/>
        <v>0.0013091435185185183</v>
      </c>
      <c r="J9" s="125"/>
      <c r="K9" s="97"/>
      <c r="L9" s="124">
        <f t="shared" si="6"/>
      </c>
      <c r="M9" s="126">
        <f t="shared" si="2"/>
        <v>0.0013091435185185183</v>
      </c>
      <c r="N9" s="127">
        <f t="shared" si="3"/>
        <v>4</v>
      </c>
      <c r="O9" s="128">
        <f t="shared" si="4"/>
        <v>6</v>
      </c>
      <c r="P9" s="129">
        <f t="shared" si="7"/>
        <v>3</v>
      </c>
      <c r="Q9" s="130">
        <f>IF(P9="","",VLOOKUP(P9,'Bodové hodnocení'!$A$1:$B$20,2,FALSE))</f>
        <v>9</v>
      </c>
      <c r="R9" s="106"/>
      <c r="S9" s="106"/>
    </row>
    <row r="10" spans="1:19" ht="15.75">
      <c r="A10" s="335" t="s">
        <v>25</v>
      </c>
      <c r="B10" s="336" t="s">
        <v>24</v>
      </c>
      <c r="C10" s="370">
        <v>30.565</v>
      </c>
      <c r="D10" s="371">
        <v>28.39</v>
      </c>
      <c r="E10" s="372">
        <f t="shared" si="0"/>
        <v>30.565</v>
      </c>
      <c r="F10" s="373">
        <f t="shared" si="1"/>
        <v>3</v>
      </c>
      <c r="G10" s="374">
        <v>0.0014181712962962965</v>
      </c>
      <c r="H10" s="352">
        <v>0.00023148148148148146</v>
      </c>
      <c r="I10" s="349">
        <f t="shared" si="5"/>
        <v>0.0016496527777777779</v>
      </c>
      <c r="J10" s="339"/>
      <c r="K10" s="352"/>
      <c r="L10" s="349">
        <f t="shared" si="6"/>
      </c>
      <c r="M10" s="349">
        <f t="shared" si="2"/>
        <v>0.0016496527777777779</v>
      </c>
      <c r="N10" s="354">
        <f t="shared" si="3"/>
        <v>7</v>
      </c>
      <c r="O10" s="355">
        <f t="shared" si="4"/>
        <v>10</v>
      </c>
      <c r="P10" s="356">
        <f t="shared" si="7"/>
        <v>5</v>
      </c>
      <c r="Q10" s="346">
        <f>IF(P10="","",VLOOKUP(P10,'Bodové hodnocení'!$A$1:$B$20,2,FALSE))</f>
        <v>7</v>
      </c>
      <c r="R10" s="106"/>
      <c r="S10" s="106"/>
    </row>
    <row r="11" spans="1:19" ht="15.75">
      <c r="A11" s="121" t="s">
        <v>27</v>
      </c>
      <c r="B11" s="72" t="s">
        <v>12</v>
      </c>
      <c r="C11" s="122">
        <v>23.633</v>
      </c>
      <c r="D11" s="93">
        <v>32.086</v>
      </c>
      <c r="E11" s="94">
        <f t="shared" si="0"/>
        <v>32.086</v>
      </c>
      <c r="F11" s="95">
        <f t="shared" si="1"/>
        <v>4</v>
      </c>
      <c r="G11" s="123">
        <v>0.0010010416666666668</v>
      </c>
      <c r="H11" s="97"/>
      <c r="I11" s="124">
        <f t="shared" si="5"/>
        <v>0.0010010416666666668</v>
      </c>
      <c r="J11" s="125"/>
      <c r="K11" s="97"/>
      <c r="L11" s="124">
        <f t="shared" si="6"/>
      </c>
      <c r="M11" s="126">
        <f t="shared" si="2"/>
        <v>0.0010010416666666668</v>
      </c>
      <c r="N11" s="127">
        <f t="shared" si="3"/>
        <v>1</v>
      </c>
      <c r="O11" s="128">
        <f t="shared" si="4"/>
        <v>5</v>
      </c>
      <c r="P11" s="129">
        <f t="shared" si="7"/>
        <v>2</v>
      </c>
      <c r="Q11" s="130">
        <f>IF(P11="","",VLOOKUP(P11,'Bodové hodnocení'!$A$1:$B$20,2,FALSE))</f>
        <v>10</v>
      </c>
      <c r="R11" s="106"/>
      <c r="S11" s="106"/>
    </row>
    <row r="12" spans="1:17" ht="15.75">
      <c r="A12" s="131"/>
      <c r="B12" s="131"/>
      <c r="C12" s="132"/>
      <c r="D12" s="132"/>
      <c r="E12" s="131"/>
      <c r="F12" s="131"/>
      <c r="G12" s="131"/>
      <c r="H12" s="131"/>
      <c r="I12" s="131"/>
      <c r="J12" s="131"/>
      <c r="K12" s="131"/>
      <c r="L12" s="131"/>
      <c r="M12" s="131"/>
      <c r="N12" s="131"/>
      <c r="O12" s="131"/>
      <c r="P12" s="133"/>
      <c r="Q12" s="134"/>
    </row>
    <row r="13" spans="1:17" ht="15.75" customHeight="1">
      <c r="A13" s="481" t="s">
        <v>52</v>
      </c>
      <c r="B13" s="481"/>
      <c r="C13" s="481" t="s">
        <v>39</v>
      </c>
      <c r="D13" s="481"/>
      <c r="E13" s="481"/>
      <c r="F13" s="481"/>
      <c r="G13" s="482" t="s">
        <v>40</v>
      </c>
      <c r="H13" s="482"/>
      <c r="I13" s="482"/>
      <c r="J13" s="482"/>
      <c r="K13" s="482"/>
      <c r="L13" s="482"/>
      <c r="M13" s="482"/>
      <c r="N13" s="482"/>
      <c r="O13" s="483" t="s">
        <v>41</v>
      </c>
      <c r="P13" s="484" t="s">
        <v>42</v>
      </c>
      <c r="Q13" s="485" t="s">
        <v>43</v>
      </c>
    </row>
    <row r="14" spans="1:17" ht="15.75">
      <c r="A14" s="135" t="s">
        <v>44</v>
      </c>
      <c r="B14" s="136" t="s">
        <v>2</v>
      </c>
      <c r="C14" s="83" t="s">
        <v>45</v>
      </c>
      <c r="D14" s="85" t="s">
        <v>46</v>
      </c>
      <c r="E14" s="137" t="s">
        <v>47</v>
      </c>
      <c r="F14" s="87" t="s">
        <v>48</v>
      </c>
      <c r="G14" s="138" t="s">
        <v>49</v>
      </c>
      <c r="H14" s="139" t="s">
        <v>50</v>
      </c>
      <c r="I14" s="138"/>
      <c r="J14" s="140" t="s">
        <v>51</v>
      </c>
      <c r="K14" s="139" t="s">
        <v>50</v>
      </c>
      <c r="L14" s="139"/>
      <c r="M14" s="141" t="s">
        <v>47</v>
      </c>
      <c r="N14" s="142" t="s">
        <v>48</v>
      </c>
      <c r="O14" s="483"/>
      <c r="P14" s="484"/>
      <c r="Q14" s="485"/>
    </row>
    <row r="15" spans="1:19" ht="15.75">
      <c r="A15" s="91" t="s">
        <v>18</v>
      </c>
      <c r="B15" s="66" t="s">
        <v>4</v>
      </c>
      <c r="C15" s="92">
        <v>36.401</v>
      </c>
      <c r="D15" s="143">
        <v>34.947</v>
      </c>
      <c r="E15" s="94" t="s">
        <v>53</v>
      </c>
      <c r="F15" s="144">
        <v>9</v>
      </c>
      <c r="G15" s="96">
        <v>0.0007675925925925926</v>
      </c>
      <c r="H15" s="100"/>
      <c r="I15" s="98">
        <f>IF(G15="","",G15+H15)</f>
        <v>0.0007675925925925926</v>
      </c>
      <c r="J15" s="99"/>
      <c r="K15" s="100"/>
      <c r="L15" s="98">
        <f>IF(J15="","",J15+K15)</f>
      </c>
      <c r="M15" s="145">
        <f aca="true" t="shared" si="8" ref="M15:M25">IF(I15="","",MIN(L15,I15))</f>
        <v>0.0007675925925925926</v>
      </c>
      <c r="N15" s="102">
        <f aca="true" t="shared" si="9" ref="N15:N25">IF(M15="","",RANK(M15,$M$15:$M$25,1))</f>
        <v>1</v>
      </c>
      <c r="O15" s="146">
        <f aca="true" t="shared" si="10" ref="O15:O25">IF(F15="","",SUM(N15,F15))</f>
        <v>10</v>
      </c>
      <c r="P15" s="104">
        <v>5</v>
      </c>
      <c r="Q15" s="105">
        <f>IF(P15="","",VLOOKUP(P15,'Bodové hodnocení'!$A$1:$B$20,2,FALSE))</f>
        <v>7</v>
      </c>
      <c r="R15" s="106"/>
      <c r="S15" s="106"/>
    </row>
    <row r="16" spans="1:19" ht="15.75">
      <c r="A16" s="335" t="s">
        <v>19</v>
      </c>
      <c r="B16" s="336" t="s">
        <v>6</v>
      </c>
      <c r="C16" s="370">
        <v>63.867</v>
      </c>
      <c r="D16" s="379">
        <v>70.214</v>
      </c>
      <c r="E16" s="372">
        <f>IF(C16="","",MAX(C16,D16))</f>
        <v>70.214</v>
      </c>
      <c r="F16" s="354">
        <f>IF(C16="","",RANK(E16,$E$15:$E$25,1))</f>
        <v>8</v>
      </c>
      <c r="G16" s="374">
        <v>0.0008202546296296297</v>
      </c>
      <c r="H16" s="352"/>
      <c r="I16" s="349">
        <f aca="true" t="shared" si="11" ref="I16:I25">IF(G16="","",G16+H16)</f>
        <v>0.0008202546296296297</v>
      </c>
      <c r="J16" s="339"/>
      <c r="K16" s="352"/>
      <c r="L16" s="349">
        <f aca="true" t="shared" si="12" ref="L16:L25">IF(J16="","",J16+K16)</f>
      </c>
      <c r="M16" s="349">
        <f t="shared" si="8"/>
        <v>0.0008202546296296297</v>
      </c>
      <c r="N16" s="354">
        <f t="shared" si="9"/>
        <v>6</v>
      </c>
      <c r="O16" s="355">
        <f t="shared" si="10"/>
        <v>14</v>
      </c>
      <c r="P16" s="356">
        <v>9</v>
      </c>
      <c r="Q16" s="346">
        <f>IF(P16="","",VLOOKUP(P16,'Bodové hodnocení'!$A$1:$B$20,2,FALSE))</f>
        <v>3</v>
      </c>
      <c r="R16" s="106"/>
      <c r="S16" s="106"/>
    </row>
    <row r="17" spans="1:19" ht="15.75">
      <c r="A17" s="121" t="s">
        <v>20</v>
      </c>
      <c r="B17" s="70" t="s">
        <v>8</v>
      </c>
      <c r="C17" s="122">
        <v>26.556</v>
      </c>
      <c r="D17" s="148">
        <v>24.188</v>
      </c>
      <c r="E17" s="94" t="s">
        <v>53</v>
      </c>
      <c r="F17" s="149">
        <v>9</v>
      </c>
      <c r="G17" s="150">
        <v>0.000752662037037037</v>
      </c>
      <c r="H17" s="97">
        <v>0.00023148148148148146</v>
      </c>
      <c r="I17" s="124">
        <f t="shared" si="11"/>
        <v>0.0009841435185185185</v>
      </c>
      <c r="J17" s="125"/>
      <c r="K17" s="97"/>
      <c r="L17" s="124">
        <f t="shared" si="12"/>
      </c>
      <c r="M17" s="126">
        <f t="shared" si="8"/>
        <v>0.0009841435185185185</v>
      </c>
      <c r="N17" s="127">
        <f t="shared" si="9"/>
        <v>9</v>
      </c>
      <c r="O17" s="128">
        <f t="shared" si="10"/>
        <v>18</v>
      </c>
      <c r="P17" s="129">
        <f>IF(O17="","",RANK(O17,$O$15:$O$25,1))</f>
        <v>11</v>
      </c>
      <c r="Q17" s="130">
        <f>IF(P17="","",VLOOKUP(P17,'Bodové hodnocení'!$A$1:$B$20,2,FALSE))</f>
        <v>1</v>
      </c>
      <c r="R17" s="106"/>
      <c r="S17" s="151"/>
    </row>
    <row r="18" spans="1:19" ht="15.75">
      <c r="A18" s="335" t="s">
        <v>22</v>
      </c>
      <c r="B18" s="336" t="s">
        <v>21</v>
      </c>
      <c r="C18" s="370">
        <v>23.564</v>
      </c>
      <c r="D18" s="379">
        <v>23.444</v>
      </c>
      <c r="E18" s="372">
        <f>IF(C18="","",MAX(C18,D18))</f>
        <v>23.564</v>
      </c>
      <c r="F18" s="354">
        <f>IF(C18="","",RANK(E18,$E$15:$E$25,1))</f>
        <v>4</v>
      </c>
      <c r="G18" s="374">
        <v>0.000877662037037037</v>
      </c>
      <c r="H18" s="352">
        <v>0.00011574074074074073</v>
      </c>
      <c r="I18" s="349">
        <f t="shared" si="11"/>
        <v>0.0009934027777777777</v>
      </c>
      <c r="J18" s="339"/>
      <c r="K18" s="352"/>
      <c r="L18" s="349">
        <f t="shared" si="12"/>
      </c>
      <c r="M18" s="349">
        <f t="shared" si="8"/>
        <v>0.0009934027777777777</v>
      </c>
      <c r="N18" s="354">
        <f t="shared" si="9"/>
        <v>10</v>
      </c>
      <c r="O18" s="355">
        <f t="shared" si="10"/>
        <v>14</v>
      </c>
      <c r="P18" s="356">
        <v>7</v>
      </c>
      <c r="Q18" s="346">
        <f>IF(P18="","",VLOOKUP(P18,'Bodové hodnocení'!$A$1:$B$20,2,FALSE))</f>
        <v>5</v>
      </c>
      <c r="R18" s="106"/>
      <c r="S18" s="152">
        <f>IF(R18="","",VLOOKUP(R18,'Bodové hodnocení'!$A$1:$B$20,2,FALSE))</f>
      </c>
    </row>
    <row r="19" spans="1:19" ht="15.75">
      <c r="A19" s="121" t="s">
        <v>23</v>
      </c>
      <c r="B19" s="70" t="s">
        <v>26</v>
      </c>
      <c r="C19" s="122">
        <v>28.844</v>
      </c>
      <c r="D19" s="148">
        <v>29.477</v>
      </c>
      <c r="E19" s="94">
        <f>IF(C19="","",MAX(C19,D19))</f>
        <v>29.477</v>
      </c>
      <c r="F19" s="149">
        <f>IF(C19="","",RANK(E19,$E$15:$E$25,1))</f>
        <v>5</v>
      </c>
      <c r="G19" s="150">
        <v>0.0008170138888888888</v>
      </c>
      <c r="H19" s="97"/>
      <c r="I19" s="124">
        <f t="shared" si="11"/>
        <v>0.0008170138888888888</v>
      </c>
      <c r="J19" s="125"/>
      <c r="K19" s="97"/>
      <c r="L19" s="124">
        <f t="shared" si="12"/>
      </c>
      <c r="M19" s="126">
        <f t="shared" si="8"/>
        <v>0.0008170138888888888</v>
      </c>
      <c r="N19" s="127">
        <f t="shared" si="9"/>
        <v>5</v>
      </c>
      <c r="O19" s="128">
        <f t="shared" si="10"/>
        <v>10</v>
      </c>
      <c r="P19" s="129">
        <f>IF(O19="","",RANK(O19,$O$15:$O$25,1))</f>
        <v>3</v>
      </c>
      <c r="Q19" s="130">
        <f>IF(P19="","",VLOOKUP(P19,'Bodové hodnocení'!$A$1:$B$20,2,FALSE))</f>
        <v>9</v>
      </c>
      <c r="R19" s="106"/>
      <c r="S19" s="152">
        <f>IF(R19="","",VLOOKUP(R19,'Bodové hodnocení'!$A$1:$B$20,2,FALSE))</f>
      </c>
    </row>
    <row r="20" spans="1:19" ht="15.75">
      <c r="A20" s="335" t="s">
        <v>25</v>
      </c>
      <c r="B20" s="336" t="s">
        <v>24</v>
      </c>
      <c r="C20" s="370" t="s">
        <v>53</v>
      </c>
      <c r="D20" s="379" t="s">
        <v>53</v>
      </c>
      <c r="E20" s="372" t="s">
        <v>53</v>
      </c>
      <c r="F20" s="354">
        <v>9</v>
      </c>
      <c r="G20" s="374">
        <v>0.0009387731481481482</v>
      </c>
      <c r="H20" s="352"/>
      <c r="I20" s="349">
        <f t="shared" si="11"/>
        <v>0.0009387731481481482</v>
      </c>
      <c r="J20" s="339"/>
      <c r="K20" s="352"/>
      <c r="L20" s="349">
        <f t="shared" si="12"/>
      </c>
      <c r="M20" s="349">
        <f t="shared" si="8"/>
        <v>0.0009387731481481482</v>
      </c>
      <c r="N20" s="354">
        <f t="shared" si="9"/>
        <v>8</v>
      </c>
      <c r="O20" s="355">
        <f t="shared" si="10"/>
        <v>17</v>
      </c>
      <c r="P20" s="356">
        <f>IF(O20="","",RANK(O20,$O$15:$O$25,1))</f>
        <v>10</v>
      </c>
      <c r="Q20" s="346">
        <f>IF(P20="","",VLOOKUP(P20,'Bodové hodnocení'!$A$1:$B$20,2,FALSE))</f>
        <v>2</v>
      </c>
      <c r="R20" s="106"/>
      <c r="S20" s="151"/>
    </row>
    <row r="21" spans="1:19" ht="15.75">
      <c r="A21" s="121" t="s">
        <v>27</v>
      </c>
      <c r="B21" s="70" t="s">
        <v>32</v>
      </c>
      <c r="C21" s="122">
        <v>20.381</v>
      </c>
      <c r="D21" s="153">
        <v>21.297</v>
      </c>
      <c r="E21" s="94">
        <f>IF(C21="","",MAX(C21,D21))</f>
        <v>21.297</v>
      </c>
      <c r="F21" s="149">
        <f>IF(C21="","",RANK(E21,$E$15:$E$25,1))</f>
        <v>2</v>
      </c>
      <c r="G21" s="150">
        <v>0.0007914351851851851</v>
      </c>
      <c r="H21" s="97"/>
      <c r="I21" s="124">
        <f t="shared" si="11"/>
        <v>0.0007914351851851851</v>
      </c>
      <c r="J21" s="125"/>
      <c r="K21" s="97"/>
      <c r="L21" s="124">
        <f t="shared" si="12"/>
      </c>
      <c r="M21" s="126">
        <f t="shared" si="8"/>
        <v>0.0007914351851851851</v>
      </c>
      <c r="N21" s="127">
        <f t="shared" si="9"/>
        <v>2</v>
      </c>
      <c r="O21" s="128">
        <f t="shared" si="10"/>
        <v>4</v>
      </c>
      <c r="P21" s="129">
        <v>2</v>
      </c>
      <c r="Q21" s="130">
        <f>IF(P21="","",VLOOKUP(P21,'Bodové hodnocení'!$A$1:$B$20,2,FALSE))</f>
        <v>10</v>
      </c>
      <c r="R21" s="106"/>
      <c r="S21" s="106"/>
    </row>
    <row r="22" spans="1:17" ht="15.75">
      <c r="A22" s="335" t="s">
        <v>28</v>
      </c>
      <c r="B22" s="336" t="s">
        <v>7</v>
      </c>
      <c r="C22" s="370">
        <v>21.654</v>
      </c>
      <c r="D22" s="379">
        <v>22.138</v>
      </c>
      <c r="E22" s="372">
        <f>IF(C22="","",MAX(C22,D22))</f>
        <v>22.138</v>
      </c>
      <c r="F22" s="354">
        <f>IF(C22="","",RANK(E22,$E$15:$E$25,1))</f>
        <v>3</v>
      </c>
      <c r="G22" s="374">
        <v>0.0009538194444444443</v>
      </c>
      <c r="H22" s="352">
        <v>0.00011574074074074073</v>
      </c>
      <c r="I22" s="349">
        <f t="shared" si="11"/>
        <v>0.0010695601851851851</v>
      </c>
      <c r="J22" s="339"/>
      <c r="K22" s="352"/>
      <c r="L22" s="349">
        <f t="shared" si="12"/>
      </c>
      <c r="M22" s="349">
        <f t="shared" si="8"/>
        <v>0.0010695601851851851</v>
      </c>
      <c r="N22" s="354">
        <f t="shared" si="9"/>
        <v>11</v>
      </c>
      <c r="O22" s="355">
        <f t="shared" si="10"/>
        <v>14</v>
      </c>
      <c r="P22" s="356">
        <f>IF(O22="","",RANK(O22,$O$15:$O$25,1))</f>
        <v>6</v>
      </c>
      <c r="Q22" s="346">
        <f>IF(P22="","",VLOOKUP(P22,'Bodové hodnocení'!$A$1:$B$20,2,FALSE))</f>
        <v>6</v>
      </c>
    </row>
    <row r="23" spans="1:17" ht="15.75">
      <c r="A23" s="121" t="s">
        <v>29</v>
      </c>
      <c r="B23" s="70" t="s">
        <v>9</v>
      </c>
      <c r="C23" s="122">
        <v>28.493</v>
      </c>
      <c r="D23" s="153">
        <v>30.48</v>
      </c>
      <c r="E23" s="94">
        <f>IF(C23="","",MAX(C23,D23))</f>
        <v>30.48</v>
      </c>
      <c r="F23" s="149">
        <f>IF(C23="","",RANK(E23,$E$15:$E$25,1))</f>
        <v>6</v>
      </c>
      <c r="G23" s="150">
        <v>0.0008141203703703704</v>
      </c>
      <c r="H23" s="97"/>
      <c r="I23" s="124">
        <f t="shared" si="11"/>
        <v>0.0008141203703703704</v>
      </c>
      <c r="J23" s="125"/>
      <c r="K23" s="97"/>
      <c r="L23" s="124">
        <f t="shared" si="12"/>
      </c>
      <c r="M23" s="126">
        <f t="shared" si="8"/>
        <v>0.0008141203703703704</v>
      </c>
      <c r="N23" s="127">
        <f t="shared" si="9"/>
        <v>4</v>
      </c>
      <c r="O23" s="128">
        <f t="shared" si="10"/>
        <v>10</v>
      </c>
      <c r="P23" s="129">
        <v>4</v>
      </c>
      <c r="Q23" s="130">
        <f>IF(P23="","",VLOOKUP(P23,'Bodové hodnocení'!$A$1:$B$20,2,FALSE))</f>
        <v>8</v>
      </c>
    </row>
    <row r="24" spans="1:17" ht="15.75">
      <c r="A24" s="335" t="s">
        <v>31</v>
      </c>
      <c r="B24" s="336" t="s">
        <v>12</v>
      </c>
      <c r="C24" s="380">
        <v>18.001</v>
      </c>
      <c r="D24" s="379">
        <v>18.858</v>
      </c>
      <c r="E24" s="372">
        <f>IF(C24="","",MAX(C24,D24))</f>
        <v>18.858</v>
      </c>
      <c r="F24" s="354">
        <f>IF(C24="","",RANK(E24,$E$15:$E$25,1))</f>
        <v>1</v>
      </c>
      <c r="G24" s="374">
        <v>0.0007934027777777779</v>
      </c>
      <c r="H24" s="352"/>
      <c r="I24" s="349">
        <f t="shared" si="11"/>
        <v>0.0007934027777777779</v>
      </c>
      <c r="J24" s="339"/>
      <c r="K24" s="352"/>
      <c r="L24" s="349">
        <f t="shared" si="12"/>
      </c>
      <c r="M24" s="349">
        <f t="shared" si="8"/>
        <v>0.0007934027777777779</v>
      </c>
      <c r="N24" s="354">
        <f t="shared" si="9"/>
        <v>3</v>
      </c>
      <c r="O24" s="355">
        <f t="shared" si="10"/>
        <v>4</v>
      </c>
      <c r="P24" s="356">
        <f>IF(O24="","",RANK(O24,$O$15:$O$25,1))</f>
        <v>1</v>
      </c>
      <c r="Q24" s="346">
        <f>IF(P24="","",VLOOKUP(P24,'Bodové hodnocení'!$A$1:$B$20,2,FALSE))</f>
        <v>11</v>
      </c>
    </row>
    <row r="25" spans="1:17" ht="16.5" thickBot="1">
      <c r="A25" s="165" t="s">
        <v>33</v>
      </c>
      <c r="B25" s="76" t="s">
        <v>5</v>
      </c>
      <c r="C25" s="415">
        <v>58.911</v>
      </c>
      <c r="D25" s="416">
        <v>54.67</v>
      </c>
      <c r="E25" s="417">
        <f>IF(C25="","",MAX(C25,D25))</f>
        <v>58.911</v>
      </c>
      <c r="F25" s="264">
        <f>IF(C25="","",RANK(E25,$E$15:$E$25,1))</f>
        <v>7</v>
      </c>
      <c r="G25" s="418">
        <v>0.0008524305555555556</v>
      </c>
      <c r="H25" s="419"/>
      <c r="I25" s="267">
        <f t="shared" si="11"/>
        <v>0.0008524305555555556</v>
      </c>
      <c r="J25" s="420"/>
      <c r="K25" s="419"/>
      <c r="L25" s="267">
        <f t="shared" si="12"/>
      </c>
      <c r="M25" s="421">
        <f t="shared" si="8"/>
        <v>0.0008524305555555556</v>
      </c>
      <c r="N25" s="422">
        <f t="shared" si="9"/>
        <v>7</v>
      </c>
      <c r="O25" s="423">
        <f t="shared" si="10"/>
        <v>14</v>
      </c>
      <c r="P25" s="424">
        <v>8</v>
      </c>
      <c r="Q25" s="425">
        <f>IF(P25="","",VLOOKUP(P25,'Bodové hodnocení'!$A$1:$B$20,2,FALSE))</f>
        <v>4</v>
      </c>
    </row>
    <row r="26" spans="1:17" ht="15">
      <c r="A26" s="64"/>
      <c r="B26" s="64"/>
      <c r="C26" s="64"/>
      <c r="D26" s="64"/>
      <c r="E26" s="64"/>
      <c r="F26" s="64"/>
      <c r="G26" s="64"/>
      <c r="H26" s="64"/>
      <c r="I26" s="64"/>
      <c r="J26" s="64"/>
      <c r="K26" s="64"/>
      <c r="L26" s="64"/>
      <c r="M26" s="64"/>
      <c r="N26" s="64"/>
      <c r="O26" s="64"/>
      <c r="P26" s="64"/>
      <c r="Q26" s="156"/>
    </row>
  </sheetData>
  <sheetProtection selectLockedCells="1" selectUnlockedCells="1"/>
  <mergeCells count="13">
    <mergeCell ref="A1:Q1"/>
    <mergeCell ref="A3:B3"/>
    <mergeCell ref="C3:F3"/>
    <mergeCell ref="G3:N3"/>
    <mergeCell ref="O3:O4"/>
    <mergeCell ref="P3:P4"/>
    <mergeCell ref="Q3:Q4"/>
    <mergeCell ref="A13:B13"/>
    <mergeCell ref="C13:F13"/>
    <mergeCell ref="G13:N13"/>
    <mergeCell ref="O13:O14"/>
    <mergeCell ref="P13:P14"/>
    <mergeCell ref="Q13:Q14"/>
  </mergeCells>
  <printOptions/>
  <pageMargins left="0.5118055555555555" right="0.11805555555555555" top="0.7875" bottom="0.5909722222222222" header="0.5118055555555555" footer="0.31527777777777777"/>
  <pageSetup horizontalDpi="300" verticalDpi="300" orientation="landscape" paperSize="9" scale="75" r:id="rId1"/>
  <headerFooter alignWithMargins="0">
    <oddFooter>&amp;CHlučinská liga mládeže - 4. ročník 2015 / 2016&amp;RPro HLM zpracoval Durlák Jan</oddFooter>
  </headerFooter>
  <colBreaks count="1" manualBreakCount="1">
    <brk id="17" max="65535" man="1"/>
  </colBreaks>
</worksheet>
</file>

<file path=xl/worksheets/sheet13.xml><?xml version="1.0" encoding="utf-8"?>
<worksheet xmlns="http://schemas.openxmlformats.org/spreadsheetml/2006/main" xmlns:r="http://schemas.openxmlformats.org/officeDocument/2006/relationships">
  <dimension ref="A1:B21"/>
  <sheetViews>
    <sheetView zoomScalePageLayoutView="0" workbookViewId="0" topLeftCell="A1">
      <selection activeCell="D4" sqref="D4"/>
    </sheetView>
  </sheetViews>
  <sheetFormatPr defaultColWidth="9.140625" defaultRowHeight="15"/>
  <cols>
    <col min="1" max="2" width="9.140625" style="65" customWidth="1"/>
  </cols>
  <sheetData>
    <row r="1" spans="1:2" ht="15">
      <c r="A1" s="240">
        <v>1</v>
      </c>
      <c r="B1" s="241">
        <v>11</v>
      </c>
    </row>
    <row r="2" spans="1:2" ht="15">
      <c r="A2" s="242">
        <v>2</v>
      </c>
      <c r="B2" s="243">
        <v>10</v>
      </c>
    </row>
    <row r="3" spans="1:2" ht="15">
      <c r="A3" s="242">
        <v>3</v>
      </c>
      <c r="B3" s="243">
        <v>9</v>
      </c>
    </row>
    <row r="4" spans="1:2" ht="15">
      <c r="A4" s="242">
        <v>4</v>
      </c>
      <c r="B4" s="243">
        <v>8</v>
      </c>
    </row>
    <row r="5" spans="1:2" ht="15">
      <c r="A5" s="242">
        <v>5</v>
      </c>
      <c r="B5" s="243">
        <v>7</v>
      </c>
    </row>
    <row r="6" spans="1:2" ht="15">
      <c r="A6" s="242">
        <v>6</v>
      </c>
      <c r="B6" s="243">
        <v>6</v>
      </c>
    </row>
    <row r="7" spans="1:2" ht="15">
      <c r="A7" s="242">
        <v>7</v>
      </c>
      <c r="B7" s="243">
        <v>5</v>
      </c>
    </row>
    <row r="8" spans="1:2" ht="15">
      <c r="A8" s="242">
        <v>8</v>
      </c>
      <c r="B8" s="243">
        <v>4</v>
      </c>
    </row>
    <row r="9" spans="1:2" ht="15">
      <c r="A9" s="242">
        <v>9</v>
      </c>
      <c r="B9" s="243">
        <v>3</v>
      </c>
    </row>
    <row r="10" spans="1:2" ht="15">
      <c r="A10" s="242">
        <v>10</v>
      </c>
      <c r="B10" s="243">
        <v>2</v>
      </c>
    </row>
    <row r="11" spans="1:2" ht="15">
      <c r="A11" s="242">
        <v>11</v>
      </c>
      <c r="B11" s="243">
        <v>1</v>
      </c>
    </row>
    <row r="12" spans="1:2" ht="15">
      <c r="A12" s="242">
        <v>12</v>
      </c>
      <c r="B12" s="243">
        <v>1</v>
      </c>
    </row>
    <row r="13" spans="1:2" ht="15">
      <c r="A13" s="242">
        <v>13</v>
      </c>
      <c r="B13" s="243">
        <v>1</v>
      </c>
    </row>
    <row r="14" spans="1:2" ht="15">
      <c r="A14" s="242">
        <v>14</v>
      </c>
      <c r="B14" s="243">
        <v>1</v>
      </c>
    </row>
    <row r="15" spans="1:2" ht="15">
      <c r="A15" s="242">
        <v>15</v>
      </c>
      <c r="B15" s="243">
        <v>1</v>
      </c>
    </row>
    <row r="16" spans="1:2" ht="15">
      <c r="A16" s="242">
        <v>16</v>
      </c>
      <c r="B16" s="243">
        <v>1</v>
      </c>
    </row>
    <row r="17" spans="1:2" ht="15">
      <c r="A17" s="242">
        <v>17</v>
      </c>
      <c r="B17" s="243">
        <v>1</v>
      </c>
    </row>
    <row r="18" spans="1:2" ht="15">
      <c r="A18" s="242">
        <v>18</v>
      </c>
      <c r="B18" s="243">
        <v>1</v>
      </c>
    </row>
    <row r="19" spans="1:2" ht="15">
      <c r="A19" s="242">
        <v>19</v>
      </c>
      <c r="B19" s="243">
        <v>1</v>
      </c>
    </row>
    <row r="20" spans="1:2" ht="15">
      <c r="A20" s="244">
        <v>20</v>
      </c>
      <c r="B20" s="245">
        <v>1</v>
      </c>
    </row>
    <row r="21" spans="1:2" ht="15">
      <c r="A21" s="246" t="s">
        <v>85</v>
      </c>
      <c r="B21" s="247" t="s">
        <v>43</v>
      </c>
    </row>
  </sheetData>
  <sheetProtection selectLockedCells="1" selectUnlockedCells="1"/>
  <printOptions/>
  <pageMargins left="0.7" right="0.7"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53"/>
  </sheetPr>
  <dimension ref="A1:O19"/>
  <sheetViews>
    <sheetView showGridLines="0" zoomScalePageLayoutView="0" workbookViewId="0" topLeftCell="A1">
      <selection activeCell="A19" sqref="A19"/>
    </sheetView>
  </sheetViews>
  <sheetFormatPr defaultColWidth="9.140625" defaultRowHeight="15"/>
  <cols>
    <col min="1" max="1" width="5.7109375" style="0" customWidth="1"/>
    <col min="2" max="2" width="17.140625" style="0" customWidth="1"/>
    <col min="3" max="4" width="12.7109375" style="0" customWidth="1"/>
    <col min="5" max="5" width="14.28125" style="0" customWidth="1"/>
    <col min="6" max="12" width="12.7109375" style="0" customWidth="1"/>
    <col min="13" max="13" width="12.7109375" style="65" customWidth="1"/>
    <col min="14" max="15" width="12.7109375" style="0" customWidth="1"/>
  </cols>
  <sheetData>
    <row r="1" spans="1:15" ht="42.75" customHeight="1" thickBot="1">
      <c r="A1" s="479" t="s">
        <v>88</v>
      </c>
      <c r="B1" s="479"/>
      <c r="C1" s="479"/>
      <c r="D1" s="479"/>
      <c r="E1" s="479"/>
      <c r="F1" s="479"/>
      <c r="G1" s="479"/>
      <c r="H1" s="479"/>
      <c r="I1" s="479"/>
      <c r="J1" s="479"/>
      <c r="K1" s="479"/>
      <c r="L1" s="479"/>
      <c r="M1" s="479"/>
      <c r="N1" s="393"/>
      <c r="O1" s="393"/>
    </row>
    <row r="2" spans="1:15" s="8" customFormat="1" ht="16.5" customHeight="1" thickBot="1">
      <c r="A2" s="477" t="s">
        <v>0</v>
      </c>
      <c r="B2" s="477"/>
      <c r="C2" s="477"/>
      <c r="D2" s="1">
        <v>1</v>
      </c>
      <c r="E2" s="2">
        <v>2</v>
      </c>
      <c r="F2" s="3">
        <v>3</v>
      </c>
      <c r="G2" s="2">
        <v>4</v>
      </c>
      <c r="H2" s="4">
        <v>5</v>
      </c>
      <c r="I2" s="5">
        <v>6</v>
      </c>
      <c r="J2" s="1">
        <v>7</v>
      </c>
      <c r="K2" s="2">
        <v>8</v>
      </c>
      <c r="L2" s="3">
        <v>9</v>
      </c>
      <c r="M2" s="5">
        <v>10</v>
      </c>
      <c r="N2" s="6"/>
      <c r="O2" s="7"/>
    </row>
    <row r="3" spans="1:15" s="8" customFormat="1" ht="16.5" customHeight="1">
      <c r="A3" s="9" t="s">
        <v>1</v>
      </c>
      <c r="B3" s="10" t="s">
        <v>2</v>
      </c>
      <c r="C3" s="11" t="s">
        <v>3</v>
      </c>
      <c r="D3" s="12" t="s">
        <v>4</v>
      </c>
      <c r="E3" s="13" t="s">
        <v>5</v>
      </c>
      <c r="F3" s="13" t="s">
        <v>6</v>
      </c>
      <c r="G3" s="13" t="s">
        <v>7</v>
      </c>
      <c r="H3" s="14" t="s">
        <v>8</v>
      </c>
      <c r="I3" s="15" t="s">
        <v>9</v>
      </c>
      <c r="J3" s="16" t="s">
        <v>10</v>
      </c>
      <c r="K3" s="13" t="s">
        <v>6</v>
      </c>
      <c r="L3" s="13" t="s">
        <v>11</v>
      </c>
      <c r="M3" s="15" t="s">
        <v>12</v>
      </c>
      <c r="N3" s="17"/>
      <c r="O3" s="18"/>
    </row>
    <row r="4" spans="1:15" s="8" customFormat="1" ht="16.5" customHeight="1" thickBot="1">
      <c r="A4" s="466"/>
      <c r="B4" s="20"/>
      <c r="C4" s="21" t="s">
        <v>13</v>
      </c>
      <c r="D4" s="22" t="s">
        <v>14</v>
      </c>
      <c r="E4" s="23" t="s">
        <v>15</v>
      </c>
      <c r="F4" s="23" t="s">
        <v>16</v>
      </c>
      <c r="G4" s="23" t="s">
        <v>17</v>
      </c>
      <c r="H4" s="24" t="s">
        <v>90</v>
      </c>
      <c r="I4" s="25">
        <v>42351</v>
      </c>
      <c r="J4" s="26">
        <v>42484</v>
      </c>
      <c r="K4" s="22" t="s">
        <v>91</v>
      </c>
      <c r="L4" s="23" t="s">
        <v>92</v>
      </c>
      <c r="M4" s="394" t="s">
        <v>93</v>
      </c>
      <c r="N4" s="27"/>
      <c r="O4" s="28"/>
    </row>
    <row r="5" spans="1:15" ht="16.5" customHeight="1">
      <c r="A5" s="467" t="s">
        <v>18</v>
      </c>
      <c r="B5" s="66" t="s">
        <v>26</v>
      </c>
      <c r="C5" s="67">
        <f>SUM(D5:M5)</f>
        <v>94</v>
      </c>
      <c r="D5" s="68">
        <f>IF('1. kolo - Děhylov'!$Q$15="","",VLOOKUP(B5,'1. kolo - Děhylov'!$B$15:$Q$25,16,FALSE))</f>
        <v>9</v>
      </c>
      <c r="E5" s="69">
        <f>IF('2. kolo - Závada'!$Q$16="","",VLOOKUP(B5,'2. kolo - Závada'!$B$16:$Q$26,16,FALSE))</f>
        <v>9</v>
      </c>
      <c r="F5" s="34">
        <f>IF('3. kolo - Dobroslavice'!$J$16="","",VLOOKUP(B5,'3. kolo - Dobroslavice'!$B$16:$J$28,9,FALSE))</f>
        <v>8</v>
      </c>
      <c r="G5" s="69">
        <f>IF('4. kolo - Markvartovice'!$Q$18="","",VLOOKUP(B5,'4. kolo - Markvartovice'!$B$18:$Q$29,16,FALSE))</f>
        <v>11</v>
      </c>
      <c r="H5" s="35">
        <f>IF('5. kolo - Hlučín ZPV'!$B$19="","",VLOOKUP(B5,'5. kolo - Hlučín ZPV'!$B$19:$Q$37,16,FALSE))</f>
        <v>11</v>
      </c>
      <c r="I5" s="36">
        <f>IF('6. kolo - Darkovice'!$B$19="","",VLOOKUP(B5,'6. kolo - Darkovice'!$B$19:$S$31,18,FALSE))</f>
        <v>10</v>
      </c>
      <c r="J5" s="37">
        <f>IF('7. kolo - Ludgeřovice'!$Q$16="","",VLOOKUP(B5,'7. kolo - Ludgeřovice'!$B$16:$Q$29,16,FALSE))</f>
        <v>10</v>
      </c>
      <c r="K5" s="33">
        <f>IF('8. kolo - Dobroslavice'!$B$18="","",VLOOKUP(B5,'8. kolo - Dobroslavice'!$B$18:$Q$29,16,FALSE))</f>
        <v>5</v>
      </c>
      <c r="L5" s="34">
        <f>IF('9. kolo - Bobrovníky'!$B$19="","",VLOOKUP(B5,'9. kolo - Bobrovníky'!$B$19:$Q$32,16,FALSE))</f>
        <v>10</v>
      </c>
      <c r="M5" s="395">
        <f>IF('10. kolo - Bohuslavice'!$B$19="","",VLOOKUP(B5,'10. kolo - Bohuslavice'!$B$19:$Q$31,16,FALSE))</f>
        <v>11</v>
      </c>
      <c r="N5" s="39"/>
      <c r="O5" s="40"/>
    </row>
    <row r="6" spans="1:15" ht="16.5" customHeight="1">
      <c r="A6" s="46" t="s">
        <v>19</v>
      </c>
      <c r="B6" s="70" t="s">
        <v>12</v>
      </c>
      <c r="C6" s="67">
        <f>SUM(D6:M6)</f>
        <v>90</v>
      </c>
      <c r="D6" s="68">
        <f>IF('1. kolo - Děhylov'!$Q$15="","",VLOOKUP(B6,'1. kolo - Děhylov'!$B$15:$Q$25,16,FALSE))</f>
        <v>11</v>
      </c>
      <c r="E6" s="69">
        <f>IF('2. kolo - Závada'!$Q$16="","",VLOOKUP(B6,'2. kolo - Závada'!$B$16:$Q$26,16,FALSE))</f>
        <v>11</v>
      </c>
      <c r="F6" s="35">
        <f>IF('3. kolo - Dobroslavice'!$J$16="","",VLOOKUP(B6,'3. kolo - Dobroslavice'!$B$16:$J$28,9,FALSE))</f>
        <v>10</v>
      </c>
      <c r="G6" s="69">
        <f>IF('4. kolo - Markvartovice'!$Q$18="","",VLOOKUP(B6,'4. kolo - Markvartovice'!$B$18:$Q$29,16,FALSE))</f>
        <v>10</v>
      </c>
      <c r="H6" s="35">
        <f>IF('5. kolo - Hlučín ZPV'!$B$19="","",VLOOKUP(B6,'5. kolo - Hlučín ZPV'!$B$19:$Q$37,16,FALSE))</f>
        <v>5</v>
      </c>
      <c r="I6" s="36">
        <f>IF('6. kolo - Darkovice'!$B$19="","",VLOOKUP(B6,'6. kolo - Darkovice'!$B$19:$S$31,18,FALSE))</f>
        <v>8</v>
      </c>
      <c r="J6" s="45">
        <f>IF('7. kolo - Ludgeřovice'!$Q$16="","",VLOOKUP(B6,'7. kolo - Ludgeřovice'!$B$16:$Q$29,16,FALSE))</f>
        <v>8</v>
      </c>
      <c r="K6" s="44">
        <f>IF('8. kolo - Dobroslavice'!$B$18="","",VLOOKUP(B6,'8. kolo - Dobroslavice'!$B$18:$Q$29,16,FALSE))</f>
        <v>8</v>
      </c>
      <c r="L6" s="35">
        <f>IF('9. kolo - Bobrovníky'!$B$19="","",VLOOKUP(B6,'9. kolo - Bobrovníky'!$B$19:$Q$32,16,FALSE))</f>
        <v>9</v>
      </c>
      <c r="M6" s="36">
        <f>IF('10. kolo - Bohuslavice'!$B$19="","",VLOOKUP(B6,'10. kolo - Bohuslavice'!$B$19:$Q$31,16,FALSE))</f>
        <v>10</v>
      </c>
      <c r="N6" s="39"/>
      <c r="O6" s="40"/>
    </row>
    <row r="7" spans="1:15" ht="16.5" customHeight="1">
      <c r="A7" s="46" t="s">
        <v>20</v>
      </c>
      <c r="B7" s="70" t="s">
        <v>32</v>
      </c>
      <c r="C7" s="67">
        <f>SUM(D7:M7)</f>
        <v>79</v>
      </c>
      <c r="D7" s="68">
        <f>IF('1. kolo - Děhylov'!$Q$15="","",VLOOKUP(B7,'1. kolo - Děhylov'!$B$15:$Q$25,16,FALSE))</f>
        <v>10</v>
      </c>
      <c r="E7" s="69">
        <f>IF('2. kolo - Závada'!$Q$16="","",VLOOKUP(B7,'2. kolo - Závada'!$B$16:$Q$26,16,FALSE))</f>
        <v>7</v>
      </c>
      <c r="F7" s="35">
        <f>IF('3. kolo - Dobroslavice'!$J$16="","",VLOOKUP(B7,'3. kolo - Dobroslavice'!$B$16:$J$28,9,FALSE))</f>
        <v>7</v>
      </c>
      <c r="G7" s="69">
        <f>IF('4. kolo - Markvartovice'!$Q$18="","",VLOOKUP(B7,'4. kolo - Markvartovice'!$B$18:$Q$29,16,FALSE))</f>
        <v>9</v>
      </c>
      <c r="H7" s="35">
        <f>IF('5. kolo - Hlučín ZPV'!$B$19="","",VLOOKUP(B7,'5. kolo - Hlučín ZPV'!$B$19:$Q$37,16,FALSE))</f>
        <v>8</v>
      </c>
      <c r="I7" s="36">
        <f>IF('6. kolo - Darkovice'!$B$19="","",VLOOKUP(B7,'6. kolo - Darkovice'!$B$19:$S$31,18,FALSE))</f>
        <v>5</v>
      </c>
      <c r="J7" s="45">
        <f>IF('7. kolo - Ludgeřovice'!$Q$16="","",VLOOKUP(B7,'7. kolo - Ludgeřovice'!$B$16:$Q$29,16,FALSE))</f>
        <v>9</v>
      </c>
      <c r="K7" s="44">
        <f>IF('8. kolo - Dobroslavice'!$B$18="","",VLOOKUP(B7,'8. kolo - Dobroslavice'!$B$18:$Q$29,16,FALSE))</f>
        <v>7</v>
      </c>
      <c r="L7" s="35">
        <f>IF('9. kolo - Bobrovníky'!$B$19="","",VLOOKUP(B7,'9. kolo - Bobrovníky'!$B$19:$Q$32,16,FALSE))</f>
        <v>11</v>
      </c>
      <c r="M7" s="36">
        <f>IF('10. kolo - Bohuslavice'!$B$19="","",VLOOKUP(B7,'10. kolo - Bohuslavice'!$B$19:$Q$31,16,FALSE))</f>
        <v>6</v>
      </c>
      <c r="N7" s="39"/>
      <c r="O7" s="40"/>
    </row>
    <row r="8" spans="1:15" ht="16.5" customHeight="1">
      <c r="A8" s="46" t="s">
        <v>22</v>
      </c>
      <c r="B8" s="70" t="s">
        <v>8</v>
      </c>
      <c r="C8" s="67">
        <f>SUM(D8:M8)</f>
        <v>73</v>
      </c>
      <c r="D8" s="68">
        <f>IF('1. kolo - Děhylov'!$Q$15="","",VLOOKUP(B8,'1. kolo - Děhylov'!$B$15:$Q$25,16,FALSE))</f>
        <v>1</v>
      </c>
      <c r="E8" s="69">
        <f>IF('2. kolo - Závada'!$Q$16="","",VLOOKUP(B8,'2. kolo - Závada'!$B$16:$Q$26,16,FALSE))</f>
        <v>8</v>
      </c>
      <c r="F8" s="35">
        <f>IF('3. kolo - Dobroslavice'!$J$16="","",VLOOKUP(B8,'3. kolo - Dobroslavice'!$B$16:$J$28,9,FALSE))</f>
        <v>11</v>
      </c>
      <c r="G8" s="69">
        <f>IF('4. kolo - Markvartovice'!$Q$18="","",VLOOKUP(B8,'4. kolo - Markvartovice'!$B$18:$Q$29,16,FALSE))</f>
        <v>1</v>
      </c>
      <c r="H8" s="35">
        <f>IF('5. kolo - Hlučín ZPV'!$B$19="","",VLOOKUP(B8,'5. kolo - Hlučín ZPV'!$B$19:$Q$37,16,FALSE))</f>
        <v>10</v>
      </c>
      <c r="I8" s="36">
        <f>IF('6. kolo - Darkovice'!$B$19="","",VLOOKUP(B8,'6. kolo - Darkovice'!$B$19:$S$31,18,FALSE))</f>
        <v>9</v>
      </c>
      <c r="J8" s="45">
        <f>IF('7. kolo - Ludgeřovice'!$Q$16="","",VLOOKUP(B8,'7. kolo - Ludgeřovice'!$B$16:$Q$29,16,FALSE))</f>
        <v>11</v>
      </c>
      <c r="K8" s="44">
        <f>IF('8. kolo - Dobroslavice'!$B$18="","",VLOOKUP(B8,'8. kolo - Dobroslavice'!$B$18:$Q$29,16,FALSE))</f>
        <v>11</v>
      </c>
      <c r="L8" s="35">
        <f>IF('9. kolo - Bobrovníky'!$B$19="","",VLOOKUP(B8,'9. kolo - Bobrovníky'!$B$19:$Q$32,16,FALSE))</f>
        <v>2</v>
      </c>
      <c r="M8" s="36">
        <f>IF('10. kolo - Bohuslavice'!$B$19="","",VLOOKUP(B8,'10. kolo - Bohuslavice'!$B$19:$Q$31,16,FALSE))</f>
        <v>9</v>
      </c>
      <c r="N8" s="39"/>
      <c r="O8" s="40"/>
    </row>
    <row r="9" spans="1:15" ht="16.5" customHeight="1">
      <c r="A9" s="46" t="s">
        <v>23</v>
      </c>
      <c r="B9" s="70" t="s">
        <v>9</v>
      </c>
      <c r="C9" s="67">
        <f>SUM(D9:M9)</f>
        <v>73</v>
      </c>
      <c r="D9" s="68">
        <f>IF('1. kolo - Děhylov'!$Q$15="","",VLOOKUP(B9,'1. kolo - Děhylov'!$B$15:$Q$25,16,FALSE))</f>
        <v>8</v>
      </c>
      <c r="E9" s="69">
        <f>IF('2. kolo - Závada'!$Q$16="","",VLOOKUP(B9,'2. kolo - Závada'!$B$16:$Q$26,16,FALSE))</f>
        <v>10</v>
      </c>
      <c r="F9" s="35">
        <f>IF('3. kolo - Dobroslavice'!$J$16="","",VLOOKUP(B9,'3. kolo - Dobroslavice'!$B$16:$J$28,9,FALSE))</f>
        <v>5</v>
      </c>
      <c r="G9" s="69">
        <f>IF('4. kolo - Markvartovice'!$Q$18="","",VLOOKUP(B9,'4. kolo - Markvartovice'!$B$18:$Q$29,16,FALSE))</f>
        <v>5</v>
      </c>
      <c r="H9" s="35">
        <f>IF('5. kolo - Hlučín ZPV'!$B$19="","",VLOOKUP(B9,'5. kolo - Hlučín ZPV'!$B$19:$Q$37,16,FALSE))</f>
        <v>9</v>
      </c>
      <c r="I9" s="36">
        <f>IF('6. kolo - Darkovice'!$B$19="","",VLOOKUP(B9,'6. kolo - Darkovice'!$B$19:$S$31,18,FALSE))</f>
        <v>11</v>
      </c>
      <c r="J9" s="45">
        <f>IF('7. kolo - Ludgeřovice'!$Q$16="","",VLOOKUP(B9,'7. kolo - Ludgeřovice'!$B$16:$Q$29,16,FALSE))</f>
        <v>7</v>
      </c>
      <c r="K9" s="44">
        <f>IF('8. kolo - Dobroslavice'!$B$18="","",VLOOKUP(B9,'8. kolo - Dobroslavice'!$B$18:$Q$29,16,FALSE))</f>
        <v>9</v>
      </c>
      <c r="L9" s="35">
        <f>IF('9. kolo - Bobrovníky'!$B$19="","",VLOOKUP(B9,'9. kolo - Bobrovníky'!$B$19:$Q$32,16,FALSE))</f>
        <v>1</v>
      </c>
      <c r="M9" s="36">
        <f>IF('10. kolo - Bohuslavice'!$B$19="","",VLOOKUP(B9,'10. kolo - Bohuslavice'!$B$19:$Q$31,16,FALSE))</f>
        <v>8</v>
      </c>
      <c r="N9" s="39"/>
      <c r="O9" s="40"/>
    </row>
    <row r="10" spans="1:15" ht="16.5" customHeight="1">
      <c r="A10" s="41" t="s">
        <v>25</v>
      </c>
      <c r="B10" s="70" t="s">
        <v>4</v>
      </c>
      <c r="C10" s="67">
        <f>SUM(D10:M10)</f>
        <v>46</v>
      </c>
      <c r="D10" s="68">
        <f>IF('1. kolo - Děhylov'!$Q$15="","",VLOOKUP(B10,'1. kolo - Děhylov'!$B$15:$Q$25,16,FALSE))</f>
        <v>7</v>
      </c>
      <c r="E10" s="69">
        <f>IF('2. kolo - Závada'!$Q$16="","",VLOOKUP(B10,'2. kolo - Závada'!$B$16:$Q$26,16,FALSE))</f>
        <v>4</v>
      </c>
      <c r="F10" s="35">
        <f>IF('3. kolo - Dobroslavice'!$J$16="","",VLOOKUP(B10,'3. kolo - Dobroslavice'!$B$16:$J$28,9,FALSE))</f>
        <v>6</v>
      </c>
      <c r="G10" s="69">
        <f>IF('4. kolo - Markvartovice'!$Q$18="","",VLOOKUP(B10,'4. kolo - Markvartovice'!$B$18:$Q$29,16,FALSE))</f>
        <v>6</v>
      </c>
      <c r="H10" s="35">
        <f>IF('5. kolo - Hlučín ZPV'!$B$19="","",VLOOKUP(B10,'5. kolo - Hlučín ZPV'!$B$19:$Q$37,16,FALSE))</f>
        <v>6</v>
      </c>
      <c r="I10" s="36">
        <f>IF('6. kolo - Darkovice'!$B$19="","",VLOOKUP(B10,'6. kolo - Darkovice'!$B$19:$S$31,18,FALSE))</f>
        <v>4</v>
      </c>
      <c r="J10" s="45">
        <f>IF('7. kolo - Ludgeřovice'!$Q$16="","",VLOOKUP(B10,'7. kolo - Ludgeřovice'!$B$16:$Q$29,16,FALSE))</f>
        <v>1</v>
      </c>
      <c r="K10" s="44">
        <f>IF('8. kolo - Dobroslavice'!$B$18="","",VLOOKUP(B10,'8. kolo - Dobroslavice'!$B$18:$Q$29,16,FALSE))</f>
        <v>2</v>
      </c>
      <c r="L10" s="35">
        <f>IF('9. kolo - Bobrovníky'!$B$19="","",VLOOKUP(B10,'9. kolo - Bobrovníky'!$B$19:$Q$32,16,FALSE))</f>
        <v>6</v>
      </c>
      <c r="M10" s="36">
        <f>IF('10. kolo - Bohuslavice'!$B$19="","",VLOOKUP(B10,'10. kolo - Bohuslavice'!$B$19:$Q$31,16,FALSE))</f>
        <v>4</v>
      </c>
      <c r="N10" s="39"/>
      <c r="O10" s="40"/>
    </row>
    <row r="11" spans="1:15" ht="16.5" customHeight="1">
      <c r="A11" s="48" t="s">
        <v>27</v>
      </c>
      <c r="B11" s="70" t="s">
        <v>7</v>
      </c>
      <c r="C11" s="67">
        <f>SUM(D11:M11)</f>
        <v>43</v>
      </c>
      <c r="D11" s="68">
        <f>IF('1. kolo - Děhylov'!$Q$15="","",VLOOKUP(B11,'1. kolo - Děhylov'!$B$15:$Q$25,16,FALSE))</f>
        <v>6</v>
      </c>
      <c r="E11" s="69">
        <f>IF('2. kolo - Závada'!$Q$16="","",VLOOKUP(B11,'2. kolo - Závada'!$B$16:$Q$26,16,FALSE))</f>
        <v>5</v>
      </c>
      <c r="F11" s="35">
        <f>IF('3. kolo - Dobroslavice'!$J$16="","",VLOOKUP(B11,'3. kolo - Dobroslavice'!$B$16:$J$28,9,FALSE))</f>
        <v>9</v>
      </c>
      <c r="G11" s="69">
        <f>IF('4. kolo - Markvartovice'!$Q$18="","",VLOOKUP(B11,'4. kolo - Markvartovice'!$B$18:$Q$29,16,FALSE))</f>
        <v>3</v>
      </c>
      <c r="H11" s="35">
        <f>IF('5. kolo - Hlučín ZPV'!$B$19="","",VLOOKUP(B11,'5. kolo - Hlučín ZPV'!$B$19:$Q$37,16,FALSE))</f>
        <v>7</v>
      </c>
      <c r="I11" s="36">
        <f>IF('6. kolo - Darkovice'!$B$19="","",VLOOKUP(B11,'6. kolo - Darkovice'!$B$19:$S$31,18,FALSE))</f>
        <v>1</v>
      </c>
      <c r="J11" s="45">
        <f>IF('7. kolo - Ludgeřovice'!$Q$16="","",VLOOKUP(B11,'7. kolo - Ludgeřovice'!$B$16:$Q$29,16,FALSE))</f>
        <v>1</v>
      </c>
      <c r="K11" s="44">
        <f>IF('8. kolo - Dobroslavice'!$B$18="","",VLOOKUP(B11,'8. kolo - Dobroslavice'!$B$18:$Q$29,16,FALSE))</f>
        <v>4</v>
      </c>
      <c r="L11" s="35">
        <f>IF('9. kolo - Bobrovníky'!$B$19="","",VLOOKUP(B11,'9. kolo - Bobrovníky'!$B$19:$Q$32,16,FALSE))</f>
        <v>4</v>
      </c>
      <c r="M11" s="36">
        <f>IF('10. kolo - Bohuslavice'!$B$19="","",VLOOKUP(B11,'10. kolo - Bohuslavice'!$B$19:$Q$31,16,FALSE))</f>
        <v>3</v>
      </c>
      <c r="N11" s="39"/>
      <c r="O11" s="40"/>
    </row>
    <row r="12" spans="1:15" ht="16.5" customHeight="1">
      <c r="A12" s="49" t="s">
        <v>28</v>
      </c>
      <c r="B12" s="70" t="s">
        <v>21</v>
      </c>
      <c r="C12" s="67">
        <f>SUM(D12:M12)</f>
        <v>42</v>
      </c>
      <c r="D12" s="68">
        <f>IF('1. kolo - Děhylov'!$Q$15="","",VLOOKUP(B12,'1. kolo - Děhylov'!$B$15:$Q$25,16,FALSE))</f>
        <v>5</v>
      </c>
      <c r="E12" s="69">
        <f>IF('2. kolo - Závada'!$Q$16="","",VLOOKUP(B12,'2. kolo - Závada'!$B$16:$Q$26,16,FALSE))</f>
        <v>6</v>
      </c>
      <c r="F12" s="35">
        <f>IF('3. kolo - Dobroslavice'!$J$16="","",VLOOKUP(B12,'3. kolo - Dobroslavice'!$B$16:$J$28,9,FALSE))</f>
        <v>3</v>
      </c>
      <c r="G12" s="69">
        <f>IF('4. kolo - Markvartovice'!$Q$18="","",VLOOKUP(B12,'4. kolo - Markvartovice'!$B$18:$Q$29,16,FALSE))</f>
        <v>8</v>
      </c>
      <c r="H12" s="35">
        <f>IF('5. kolo - Hlučín ZPV'!$B$19="","",VLOOKUP(B12,'5. kolo - Hlučín ZPV'!$B$19:$Q$37,16,FALSE))</f>
        <v>4</v>
      </c>
      <c r="I12" s="36">
        <f>IF('6. kolo - Darkovice'!$B$19="","",VLOOKUP(B12,'6. kolo - Darkovice'!$B$19:$S$31,18,FALSE))</f>
        <v>2</v>
      </c>
      <c r="J12" s="45">
        <f>IF('7. kolo - Ludgeřovice'!$Q$16="","",VLOOKUP(B12,'7. kolo - Ludgeřovice'!$B$16:$Q$29,16,FALSE))</f>
        <v>4</v>
      </c>
      <c r="K12" s="44">
        <v>0</v>
      </c>
      <c r="L12" s="35">
        <f>IF('9. kolo - Bobrovníky'!$B$19="","",VLOOKUP(B12,'9. kolo - Bobrovníky'!$B$19:$Q$32,16,FALSE))</f>
        <v>8</v>
      </c>
      <c r="M12" s="36">
        <f>IF('10. kolo - Bohuslavice'!$B$19="","",VLOOKUP(B12,'10. kolo - Bohuslavice'!$B$19:$Q$31,16,FALSE))</f>
        <v>2</v>
      </c>
      <c r="N12" s="39"/>
      <c r="O12" s="40"/>
    </row>
    <row r="13" spans="1:15" ht="16.5" customHeight="1">
      <c r="A13" s="49" t="s">
        <v>29</v>
      </c>
      <c r="B13" s="70" t="s">
        <v>5</v>
      </c>
      <c r="C13" s="67">
        <f>SUM(D13:M13)</f>
        <v>37</v>
      </c>
      <c r="D13" s="68">
        <f>IF('1. kolo - Děhylov'!$Q$15="","",VLOOKUP(B13,'1. kolo - Děhylov'!$B$15:$Q$25,16,FALSE))</f>
        <v>4</v>
      </c>
      <c r="E13" s="69">
        <f>IF('2. kolo - Závada'!$Q$16="","",VLOOKUP(B13,'2. kolo - Závada'!$B$16:$Q$26,16,FALSE))</f>
        <v>3</v>
      </c>
      <c r="F13" s="35">
        <f>IF('3. kolo - Dobroslavice'!$J$16="","",VLOOKUP(B13,'3. kolo - Dobroslavice'!$B$16:$J$28,9,FALSE))</f>
        <v>2</v>
      </c>
      <c r="G13" s="69">
        <f>IF('4. kolo - Markvartovice'!$Q$18="","",VLOOKUP(B13,'4. kolo - Markvartovice'!$B$18:$Q$29,16,FALSE))</f>
        <v>7</v>
      </c>
      <c r="H13" s="35">
        <f>IF('5. kolo - Hlučín ZPV'!$B$19="","",VLOOKUP(B13,'5. kolo - Hlučín ZPV'!$B$19:$Q$37,16,FALSE))</f>
        <v>2</v>
      </c>
      <c r="I13" s="36">
        <f>IF('6. kolo - Darkovice'!$B$19="","",VLOOKUP(B13,'6. kolo - Darkovice'!$B$19:$S$31,18,FALSE))</f>
        <v>3</v>
      </c>
      <c r="J13" s="45">
        <f>IF('7. kolo - Ludgeřovice'!$Q$16="","",VLOOKUP(B13,'7. kolo - Ludgeřovice'!$B$16:$Q$29,16,FALSE))</f>
        <v>2</v>
      </c>
      <c r="K13" s="44">
        <f>IF('8. kolo - Dobroslavice'!$B$18="","",VLOOKUP(B13,'8. kolo - Dobroslavice'!$B$18:$Q$29,16,FALSE))</f>
        <v>10</v>
      </c>
      <c r="L13" s="35">
        <f>IF('9. kolo - Bobrovníky'!$B$19="","",VLOOKUP(B13,'9. kolo - Bobrovníky'!$B$19:$Q$32,16,FALSE))</f>
        <v>3</v>
      </c>
      <c r="M13" s="36">
        <f>IF('10. kolo - Bohuslavice'!$B$19="","",VLOOKUP(B13,'10. kolo - Bohuslavice'!$B$19:$Q$31,16,FALSE))</f>
        <v>1</v>
      </c>
      <c r="N13" s="39"/>
      <c r="O13" s="40"/>
    </row>
    <row r="14" spans="1:15" ht="16.5" customHeight="1">
      <c r="A14" s="49" t="s">
        <v>31</v>
      </c>
      <c r="B14" s="70" t="s">
        <v>6</v>
      </c>
      <c r="C14" s="67">
        <f>SUM(D14:M14)</f>
        <v>25</v>
      </c>
      <c r="D14" s="68">
        <f>IF('1. kolo - Děhylov'!$Q$15="","",VLOOKUP(B14,'1. kolo - Děhylov'!$B$15:$Q$25,16,FALSE))</f>
        <v>3</v>
      </c>
      <c r="E14" s="69">
        <f>IF('2. kolo - Závada'!$Q$16="","",VLOOKUP(B14,'2. kolo - Závada'!$B$16:$Q$26,16,FALSE))</f>
        <v>2</v>
      </c>
      <c r="F14" s="35">
        <f>IF('3. kolo - Dobroslavice'!$J$16="","",VLOOKUP(B14,'3. kolo - Dobroslavice'!$B$16:$J$28,9,FALSE))</f>
        <v>4</v>
      </c>
      <c r="G14" s="69">
        <f>IF('4. kolo - Markvartovice'!$Q$18="","",VLOOKUP(B14,'4. kolo - Markvartovice'!$B$18:$Q$29,16,FALSE))</f>
        <v>1</v>
      </c>
      <c r="H14" s="35">
        <f>IF('5. kolo - Hlučín ZPV'!$B$19="","",VLOOKUP(B14,'5. kolo - Hlučín ZPV'!$B$19:$Q$37,16,FALSE))</f>
        <v>1</v>
      </c>
      <c r="I14" s="36">
        <f>IF('6. kolo - Darkovice'!$B$19="","",VLOOKUP(B14,'6. kolo - Darkovice'!$B$19:$S$31,18,FALSE))</f>
        <v>7</v>
      </c>
      <c r="J14" s="45">
        <f>IF('7. kolo - Ludgeřovice'!$Q$16="","",VLOOKUP(B14,'7. kolo - Ludgeřovice'!$B$16:$Q$29,16,FALSE))</f>
        <v>1</v>
      </c>
      <c r="K14" s="44">
        <f>IF('8. kolo - Dobroslavice'!$B$18="","",VLOOKUP(B14,'8. kolo - Dobroslavice'!$B$18:$Q$29,16,FALSE))</f>
        <v>1</v>
      </c>
      <c r="L14" s="35">
        <f>IF('9. kolo - Bobrovníky'!$B$19="","",VLOOKUP(B14,'9. kolo - Bobrovníky'!$B$19:$Q$32,16,FALSE))</f>
        <v>5</v>
      </c>
      <c r="M14" s="36">
        <v>0</v>
      </c>
      <c r="N14" s="39"/>
      <c r="O14" s="40"/>
    </row>
    <row r="15" spans="1:15" ht="16.5" customHeight="1">
      <c r="A15" s="71" t="s">
        <v>33</v>
      </c>
      <c r="B15" s="72" t="s">
        <v>30</v>
      </c>
      <c r="C15" s="67">
        <f>SUM(D15:M15)</f>
        <v>22</v>
      </c>
      <c r="D15" s="68">
        <v>0</v>
      </c>
      <c r="E15" s="69">
        <v>0</v>
      </c>
      <c r="F15" s="35">
        <f>IF('3. kolo - Dobroslavice'!$J$16="","",VLOOKUP(B15,'3. kolo - Dobroslavice'!$B$16:$J$28,9,FALSE))</f>
        <v>1</v>
      </c>
      <c r="G15" s="69">
        <v>0</v>
      </c>
      <c r="H15" s="35">
        <f>IF('5. kolo - Hlučín ZPV'!$B$19="","",VLOOKUP(B15,'5. kolo - Hlučín ZPV'!$B$19:$Q$37,16,FALSE))</f>
        <v>1</v>
      </c>
      <c r="I15" s="36">
        <f>IF('6. kolo - Darkovice'!$B$19="","",VLOOKUP(B15,'6. kolo - Darkovice'!$B$19:$S$31,18,FALSE))</f>
        <v>6</v>
      </c>
      <c r="J15" s="45">
        <f>IF('7. kolo - Ludgeřovice'!$Q$16="","",VLOOKUP(B15,'7. kolo - Ludgeřovice'!$B$16:$Q$29,16,FALSE))</f>
        <v>3</v>
      </c>
      <c r="K15" s="44">
        <f>IF('8. kolo - Dobroslavice'!$B$18="","",VLOOKUP(B15,'8. kolo - Dobroslavice'!$B$18:$Q$29,16,FALSE))</f>
        <v>3</v>
      </c>
      <c r="L15" s="35">
        <f>IF('9. kolo - Bobrovníky'!$B$19="","",VLOOKUP(B15,'9. kolo - Bobrovníky'!$B$19:$Q$32,16,FALSE))</f>
        <v>1</v>
      </c>
      <c r="M15" s="36">
        <f>IF('10. kolo - Bohuslavice'!$B$19="","",VLOOKUP(B15,'10. kolo - Bohuslavice'!$B$19:$Q$31,16,FALSE))</f>
        <v>7</v>
      </c>
      <c r="N15" s="39"/>
      <c r="O15" s="40"/>
    </row>
    <row r="16" spans="1:15" ht="16.5" customHeight="1">
      <c r="A16" s="73" t="s">
        <v>34</v>
      </c>
      <c r="B16" s="70" t="s">
        <v>10</v>
      </c>
      <c r="C16" s="67">
        <f>SUM(D16:M16)</f>
        <v>20</v>
      </c>
      <c r="D16" s="35">
        <v>0</v>
      </c>
      <c r="E16" s="74">
        <v>0</v>
      </c>
      <c r="F16" s="35">
        <f>IF('3. kolo - Dobroslavice'!$J$16="","",VLOOKUP(B16,'3. kolo - Dobroslavice'!$B$16:$J$28,9,FALSE))</f>
        <v>1</v>
      </c>
      <c r="G16" s="74">
        <f>IF('4. kolo - Markvartovice'!$Q$18="","",VLOOKUP(B16,'4. kolo - Markvartovice'!$B$18:$Q$29,16,FALSE))</f>
        <v>4</v>
      </c>
      <c r="H16" s="35">
        <f>IF('5. kolo - Hlučín ZPV'!$B$19="","",VLOOKUP(B16,'5. kolo - Hlučín ZPV'!$B$19:$Q$37,16,FALSE))</f>
        <v>1</v>
      </c>
      <c r="I16" s="36">
        <f>IF('6. kolo - Darkovice'!$B$19="","",VLOOKUP(B16,'6. kolo - Darkovice'!$B$19:$S$31,18,FALSE))</f>
        <v>1</v>
      </c>
      <c r="J16" s="45">
        <f>IF('7. kolo - Ludgeřovice'!$Q$16="","",VLOOKUP(B16,'7. kolo - Ludgeřovice'!$B$16:$Q$29,16,FALSE))</f>
        <v>6</v>
      </c>
      <c r="K16" s="44">
        <f>IF('8. kolo - Dobroslavice'!$B$18="","",VLOOKUP(B16,'8. kolo - Dobroslavice'!$B$18:$Q$29,16,FALSE))</f>
        <v>1</v>
      </c>
      <c r="L16" s="35">
        <f>IF('9. kolo - Bobrovníky'!$B$19="","",VLOOKUP(B16,'9. kolo - Bobrovníky'!$B$19:$Q$32,16,FALSE))</f>
        <v>1</v>
      </c>
      <c r="M16" s="36">
        <f>IF('10. kolo - Bohuslavice'!$B$19="","",VLOOKUP(B16,'10. kolo - Bohuslavice'!$B$19:$Q$31,16,FALSE))</f>
        <v>5</v>
      </c>
      <c r="N16" s="39"/>
      <c r="O16" s="40"/>
    </row>
    <row r="17" spans="1:15" ht="15.75">
      <c r="A17" s="73" t="s">
        <v>35</v>
      </c>
      <c r="B17" s="70" t="s">
        <v>89</v>
      </c>
      <c r="C17" s="67">
        <f>SUM(D17:M17)</f>
        <v>19</v>
      </c>
      <c r="D17" s="35">
        <v>0</v>
      </c>
      <c r="E17" s="74">
        <v>0</v>
      </c>
      <c r="F17" s="35">
        <v>0</v>
      </c>
      <c r="G17" s="74">
        <v>0</v>
      </c>
      <c r="H17" s="35">
        <v>0</v>
      </c>
      <c r="I17" s="36">
        <v>0</v>
      </c>
      <c r="J17" s="45">
        <f>IF('7. kolo - Ludgeřovice'!$Q$16="","",VLOOKUP(B17,'7. kolo - Ludgeřovice'!$B$16:$Q$29,16,FALSE))</f>
        <v>5</v>
      </c>
      <c r="K17" s="44">
        <f>IF('8. kolo - Dobroslavice'!$B$18="","",VLOOKUP(B17,'8. kolo - Dobroslavice'!$B$18:$Q$29,16,FALSE))</f>
        <v>6</v>
      </c>
      <c r="L17" s="35">
        <f>IF('9. kolo - Bobrovníky'!$B$19="","",VLOOKUP(B17,'9. kolo - Bobrovníky'!$B$19:$Q$32,16,FALSE))</f>
        <v>7</v>
      </c>
      <c r="M17" s="36">
        <f>IF('10. kolo - Bohuslavice'!$B$19="","",VLOOKUP(B17,'10. kolo - Bohuslavice'!$B$19:$Q$31,16,FALSE))</f>
        <v>1</v>
      </c>
      <c r="N17" s="39"/>
      <c r="O17" s="40"/>
    </row>
    <row r="18" spans="1:15" ht="16.5" thickBot="1">
      <c r="A18" s="75" t="s">
        <v>36</v>
      </c>
      <c r="B18" s="76" t="s">
        <v>24</v>
      </c>
      <c r="C18" s="56">
        <f>SUM(D18:M18)</f>
        <v>13</v>
      </c>
      <c r="D18" s="59">
        <f>IF('1. kolo - Děhylov'!$Q$15="","",VLOOKUP(B18,'1. kolo - Děhylov'!$B$15:$Q$25,16,FALSE))</f>
        <v>2</v>
      </c>
      <c r="E18" s="77">
        <f>IF('2. kolo - Závada'!$Q$16="","",VLOOKUP(B18,'2. kolo - Závada'!$B$16:$Q$26,16,FALSE))</f>
        <v>1</v>
      </c>
      <c r="F18" s="59">
        <f>IF('3. kolo - Dobroslavice'!$J$16="","",VLOOKUP(B18,'3. kolo - Dobroslavice'!$B$16:$J$28,9,FALSE))</f>
        <v>1</v>
      </c>
      <c r="G18" s="77">
        <f>IF('4. kolo - Markvartovice'!$Q$18="","",VLOOKUP(B18,'4. kolo - Markvartovice'!$B$18:$Q$29,16,FALSE))</f>
        <v>2</v>
      </c>
      <c r="H18" s="59">
        <f>IF('5. kolo - Hlučín ZPV'!$B$19="","",VLOOKUP(B18,'5. kolo - Hlučín ZPV'!$B$19:$Q$37,16,FALSE))</f>
        <v>3</v>
      </c>
      <c r="I18" s="60">
        <f>IF('6. kolo - Darkovice'!$B$19="","",VLOOKUP(B18,'6. kolo - Darkovice'!$B$19:$S$31,18,FALSE))</f>
        <v>1</v>
      </c>
      <c r="J18" s="61">
        <f>IF('7. kolo - Ludgeřovice'!$Q$16="","",VLOOKUP(B18,'7. kolo - Ludgeřovice'!$B$16:$Q$29,16,FALSE))</f>
        <v>1</v>
      </c>
      <c r="K18" s="58">
        <v>0</v>
      </c>
      <c r="L18" s="59">
        <f>IF('9. kolo - Bobrovníky'!$B$19="","",VLOOKUP(B18,'9. kolo - Bobrovníky'!$B$19:$Q$32,16,FALSE))</f>
        <v>1</v>
      </c>
      <c r="M18" s="36">
        <f>IF('10. kolo - Bohuslavice'!$B$19="","",VLOOKUP(B18,'10. kolo - Bohuslavice'!$B$19:$Q$31,16,FALSE))</f>
        <v>1</v>
      </c>
      <c r="N18" s="39"/>
      <c r="O18" s="40"/>
    </row>
    <row r="19" spans="1:13" ht="15">
      <c r="A19" s="64"/>
      <c r="B19" s="64"/>
      <c r="C19" s="64"/>
      <c r="D19" s="64"/>
      <c r="E19" s="64"/>
      <c r="F19" s="64"/>
      <c r="G19" s="64"/>
      <c r="H19" s="64"/>
      <c r="I19" s="64"/>
      <c r="J19" s="64"/>
      <c r="K19" s="64"/>
      <c r="L19" s="64"/>
      <c r="M19" s="219"/>
    </row>
  </sheetData>
  <sheetProtection selectLockedCells="1" selectUnlockedCells="1"/>
  <mergeCells count="2">
    <mergeCell ref="A2:C2"/>
    <mergeCell ref="A1:M1"/>
  </mergeCells>
  <printOptions/>
  <pageMargins left="0.31527777777777777" right="0.31527777777777777" top="0.7875" bottom="0.7875" header="0.5118055555555555" footer="0.31527777777777777"/>
  <pageSetup horizontalDpi="300" verticalDpi="300" orientation="landscape" paperSize="9" scale="72" r:id="rId1"/>
  <headerFooter alignWithMargins="0">
    <oddFooter>&amp;CHlučinská liga mládeže - 4. ročník 2015 / 2016&amp;RPro HLM zpracovad Durlák Jan</oddFooter>
  </headerFooter>
</worksheet>
</file>

<file path=xl/worksheets/sheet3.xml><?xml version="1.0" encoding="utf-8"?>
<worksheet xmlns="http://schemas.openxmlformats.org/spreadsheetml/2006/main" xmlns:r="http://schemas.openxmlformats.org/officeDocument/2006/relationships">
  <dimension ref="A1:T32"/>
  <sheetViews>
    <sheetView showGridLines="0" tabSelected="1" zoomScale="90" zoomScaleNormal="90" zoomScaleSheetLayoutView="80" zoomScalePageLayoutView="0" workbookViewId="0" topLeftCell="A1">
      <selection activeCell="A33" sqref="A33"/>
    </sheetView>
  </sheetViews>
  <sheetFormatPr defaultColWidth="9.140625" defaultRowHeight="15"/>
  <cols>
    <col min="1" max="1" width="7.00390625" style="0" customWidth="1"/>
    <col min="2" max="2" width="16.8515625" style="0" customWidth="1"/>
    <col min="3" max="4" width="12.7109375" style="0" customWidth="1"/>
    <col min="5" max="5" width="13.7109375" style="0" customWidth="1"/>
    <col min="6" max="7" width="10.7109375" style="0" customWidth="1"/>
    <col min="8" max="8" width="10.421875" style="0" customWidth="1"/>
    <col min="9" max="9" width="10.57421875" style="0" customWidth="1"/>
    <col min="10" max="11" width="10.7109375" style="0" customWidth="1"/>
    <col min="12" max="12" width="11.421875" style="0" customWidth="1"/>
    <col min="13" max="13" width="13.7109375" style="0" customWidth="1"/>
    <col min="14" max="14" width="10.7109375" style="0" customWidth="1"/>
    <col min="15" max="15" width="17.140625" style="0" customWidth="1"/>
    <col min="16" max="17" width="10.7109375" style="0" customWidth="1"/>
    <col min="18" max="19" width="9.140625" style="79" customWidth="1"/>
    <col min="20" max="20" width="9.140625" style="80" customWidth="1"/>
  </cols>
  <sheetData>
    <row r="1" spans="1:17" ht="22.5">
      <c r="A1" s="480" t="s">
        <v>84</v>
      </c>
      <c r="B1" s="480"/>
      <c r="C1" s="480"/>
      <c r="D1" s="480"/>
      <c r="E1" s="480"/>
      <c r="F1" s="480"/>
      <c r="G1" s="480"/>
      <c r="H1" s="480"/>
      <c r="I1" s="480"/>
      <c r="J1" s="480"/>
      <c r="K1" s="480"/>
      <c r="L1" s="480"/>
      <c r="M1" s="480"/>
      <c r="N1" s="480"/>
      <c r="O1" s="480"/>
      <c r="P1" s="480"/>
      <c r="Q1" s="480"/>
    </row>
    <row r="2" ht="15.75">
      <c r="A2" s="81"/>
    </row>
    <row r="3" spans="1:17" ht="15.75" customHeight="1">
      <c r="A3" s="481" t="s">
        <v>38</v>
      </c>
      <c r="B3" s="481"/>
      <c r="C3" s="481" t="s">
        <v>39</v>
      </c>
      <c r="D3" s="481"/>
      <c r="E3" s="481"/>
      <c r="F3" s="481"/>
      <c r="G3" s="481" t="s">
        <v>82</v>
      </c>
      <c r="H3" s="481"/>
      <c r="I3" s="481"/>
      <c r="J3" s="481"/>
      <c r="K3" s="481"/>
      <c r="L3" s="481"/>
      <c r="M3" s="481"/>
      <c r="N3" s="481"/>
      <c r="O3" s="483" t="s">
        <v>41</v>
      </c>
      <c r="P3" s="484" t="s">
        <v>42</v>
      </c>
      <c r="Q3" s="483" t="s">
        <v>43</v>
      </c>
    </row>
    <row r="4" spans="1:17" ht="16.5" thickBot="1">
      <c r="A4" s="83" t="s">
        <v>44</v>
      </c>
      <c r="B4" s="84" t="s">
        <v>2</v>
      </c>
      <c r="C4" s="83" t="s">
        <v>45</v>
      </c>
      <c r="D4" s="85" t="s">
        <v>46</v>
      </c>
      <c r="E4" s="86" t="s">
        <v>47</v>
      </c>
      <c r="F4" s="87" t="s">
        <v>48</v>
      </c>
      <c r="G4" s="88" t="s">
        <v>49</v>
      </c>
      <c r="H4" s="89" t="s">
        <v>51</v>
      </c>
      <c r="I4" s="89" t="s">
        <v>47</v>
      </c>
      <c r="J4" s="88" t="s">
        <v>49</v>
      </c>
      <c r="K4" s="89" t="s">
        <v>51</v>
      </c>
      <c r="L4" s="89" t="s">
        <v>47</v>
      </c>
      <c r="M4" s="90" t="s">
        <v>47</v>
      </c>
      <c r="N4" s="87" t="s">
        <v>48</v>
      </c>
      <c r="O4" s="483"/>
      <c r="P4" s="484"/>
      <c r="Q4" s="483"/>
    </row>
    <row r="5" spans="1:19" ht="15.75">
      <c r="A5" s="91" t="s">
        <v>18</v>
      </c>
      <c r="B5" s="66" t="s">
        <v>12</v>
      </c>
      <c r="C5" s="92">
        <v>18.94</v>
      </c>
      <c r="D5" s="93">
        <v>19.34</v>
      </c>
      <c r="E5" s="94">
        <f aca="true" t="shared" si="0" ref="E5:E12">IF(C5="","",MAX(C5,D5))</f>
        <v>19.34</v>
      </c>
      <c r="F5" s="95">
        <f>IF(C5="","",RANK(E5,$E$5:$E$15,1))</f>
        <v>1</v>
      </c>
      <c r="G5" s="96">
        <v>0.0007168055555555556</v>
      </c>
      <c r="H5" s="96"/>
      <c r="I5" s="124">
        <f>IF(G5="","",MAX(G5,H5))</f>
        <v>0.0007168055555555556</v>
      </c>
      <c r="J5" s="99"/>
      <c r="K5" s="100"/>
      <c r="L5" s="124">
        <f>IF(J5="","",MAX(J5,K5))</f>
      </c>
      <c r="M5" s="101">
        <f aca="true" t="shared" si="1" ref="M5:M12">IF(I5="","",MIN(L5,I5))</f>
        <v>0.0007168055555555556</v>
      </c>
      <c r="N5" s="102">
        <f>IF(M5="","",RANK(M5,$M$5:$M$15,1))</f>
        <v>1</v>
      </c>
      <c r="O5" s="103">
        <f aca="true" t="shared" si="2" ref="O5:O12">IF(F5="","",SUM(N5,F5))</f>
        <v>2</v>
      </c>
      <c r="P5" s="129">
        <f>IF(O5="","",RANK(O5,$O$5:$O$15,1))</f>
        <v>1</v>
      </c>
      <c r="Q5" s="130">
        <f>IF(P5="","",VLOOKUP(P5,'Bodové hodnocení'!$A$1:$B$20,2,FALSE))</f>
        <v>11</v>
      </c>
      <c r="R5" s="106"/>
      <c r="S5" s="106"/>
    </row>
    <row r="6" spans="1:19" ht="15.75">
      <c r="A6" s="107" t="s">
        <v>19</v>
      </c>
      <c r="B6" s="108" t="s">
        <v>30</v>
      </c>
      <c r="C6" s="109">
        <v>24.14</v>
      </c>
      <c r="D6" s="110">
        <v>26.94</v>
      </c>
      <c r="E6" s="111">
        <f t="shared" si="0"/>
        <v>26.94</v>
      </c>
      <c r="F6" s="112">
        <f>IF(C6="","",RANK(E6,$E$5:$E$15,1))</f>
        <v>4</v>
      </c>
      <c r="G6" s="176" t="s">
        <v>53</v>
      </c>
      <c r="H6" s="116"/>
      <c r="I6" s="115" t="s">
        <v>53</v>
      </c>
      <c r="J6" s="116"/>
      <c r="K6" s="114"/>
      <c r="L6" s="115">
        <f aca="true" t="shared" si="3" ref="L6:L12">IF(J6="","",MAX(J6,K6))</f>
      </c>
      <c r="M6" s="115" t="s">
        <v>53</v>
      </c>
      <c r="N6" s="117">
        <v>10</v>
      </c>
      <c r="O6" s="118">
        <f t="shared" si="2"/>
        <v>14</v>
      </c>
      <c r="P6" s="119">
        <f>IF(O6="","",RANK(O6,$O$5:$O$15,1))</f>
        <v>7</v>
      </c>
      <c r="Q6" s="120">
        <f>IF(P6="","",VLOOKUP(P6,'Bodové hodnocení'!$A$1:$B$20,2,FALSE))</f>
        <v>5</v>
      </c>
      <c r="R6" s="106"/>
      <c r="S6" s="106"/>
    </row>
    <row r="7" spans="1:19" ht="15.75">
      <c r="A7" s="121" t="s">
        <v>20</v>
      </c>
      <c r="B7" s="70" t="s">
        <v>26</v>
      </c>
      <c r="C7" s="122">
        <v>33.86</v>
      </c>
      <c r="D7" s="93">
        <v>23.9</v>
      </c>
      <c r="E7" s="94">
        <f t="shared" si="0"/>
        <v>33.86</v>
      </c>
      <c r="F7" s="95">
        <f>IF(C7="","",RANK(E7,$E$5:$E$15,1))</f>
        <v>7</v>
      </c>
      <c r="G7" s="177" t="s">
        <v>53</v>
      </c>
      <c r="H7" s="125"/>
      <c r="I7" s="124" t="s">
        <v>53</v>
      </c>
      <c r="J7" s="125">
        <v>0.0011575810185185185</v>
      </c>
      <c r="K7" s="97"/>
      <c r="L7" s="124">
        <f t="shared" si="3"/>
        <v>0.0011575810185185185</v>
      </c>
      <c r="M7" s="126">
        <f t="shared" si="1"/>
        <v>0.0011575810185185185</v>
      </c>
      <c r="N7" s="127">
        <f>IF(M7="","",RANK(M7,$M$5:$M$15,1))</f>
        <v>9</v>
      </c>
      <c r="O7" s="128">
        <f t="shared" si="2"/>
        <v>16</v>
      </c>
      <c r="P7" s="129">
        <f>IF(O7="","",RANK(O7,$O$5:$O$15,1))</f>
        <v>8</v>
      </c>
      <c r="Q7" s="130">
        <f>IF(P7="","",VLOOKUP(P7,'Bodové hodnocení'!$A$1:$B$20,2,FALSE))</f>
        <v>4</v>
      </c>
      <c r="R7" s="106"/>
      <c r="S7" s="106"/>
    </row>
    <row r="8" spans="1:19" s="80" customFormat="1" ht="15.75">
      <c r="A8" s="107" t="s">
        <v>22</v>
      </c>
      <c r="B8" s="108" t="s">
        <v>21</v>
      </c>
      <c r="C8" s="109" t="s">
        <v>53</v>
      </c>
      <c r="D8" s="110" t="s">
        <v>53</v>
      </c>
      <c r="E8" s="111" t="s">
        <v>53</v>
      </c>
      <c r="F8" s="112">
        <v>10</v>
      </c>
      <c r="G8" s="176" t="s">
        <v>53</v>
      </c>
      <c r="H8" s="116"/>
      <c r="I8" s="115" t="s">
        <v>53</v>
      </c>
      <c r="J8" s="116"/>
      <c r="K8" s="114"/>
      <c r="L8" s="115">
        <f t="shared" si="3"/>
      </c>
      <c r="M8" s="115" t="s">
        <v>53</v>
      </c>
      <c r="N8" s="117">
        <v>10</v>
      </c>
      <c r="O8" s="118">
        <f t="shared" si="2"/>
        <v>20</v>
      </c>
      <c r="P8" s="119">
        <f>IF(O8="","",RANK(O8,$O$5:$O$15,1))</f>
        <v>11</v>
      </c>
      <c r="Q8" s="120">
        <f>IF(P8="","",VLOOKUP(P8,'Bodové hodnocení'!$A$1:$B$20,2,FALSE))</f>
        <v>1</v>
      </c>
      <c r="R8" s="106"/>
      <c r="S8" s="106"/>
    </row>
    <row r="9" spans="1:19" s="80" customFormat="1" ht="15.75">
      <c r="A9" s="121" t="s">
        <v>23</v>
      </c>
      <c r="B9" s="72" t="s">
        <v>5</v>
      </c>
      <c r="C9" s="122">
        <v>36.94</v>
      </c>
      <c r="D9" s="93">
        <v>34.64</v>
      </c>
      <c r="E9" s="94">
        <f t="shared" si="0"/>
        <v>36.94</v>
      </c>
      <c r="F9" s="95">
        <f>IF(C9="","",RANK(E9,$E$5:$E$15,1))</f>
        <v>8</v>
      </c>
      <c r="G9" s="177">
        <v>0.0008442939814814816</v>
      </c>
      <c r="H9" s="125"/>
      <c r="I9" s="124">
        <f>IF(G9="","",MAX(G9,H9))</f>
        <v>0.0008442939814814816</v>
      </c>
      <c r="J9" s="125"/>
      <c r="K9" s="97"/>
      <c r="L9" s="124">
        <f t="shared" si="3"/>
      </c>
      <c r="M9" s="126">
        <f t="shared" si="1"/>
        <v>0.0008442939814814816</v>
      </c>
      <c r="N9" s="127">
        <f>IF(M9="","",RANK(M9,$M$5:$M$15,1))</f>
        <v>3</v>
      </c>
      <c r="O9" s="128">
        <f t="shared" si="2"/>
        <v>11</v>
      </c>
      <c r="P9" s="129">
        <v>6</v>
      </c>
      <c r="Q9" s="130">
        <f>IF(P9="","",VLOOKUP(P9,'Bodové hodnocení'!$A$1:$B$20,2,FALSE))</f>
        <v>6</v>
      </c>
      <c r="R9" s="106"/>
      <c r="S9" s="106"/>
    </row>
    <row r="10" spans="1:19" s="80" customFormat="1" ht="15.75">
      <c r="A10" s="107" t="s">
        <v>25</v>
      </c>
      <c r="B10" s="136" t="s">
        <v>7</v>
      </c>
      <c r="C10" s="109">
        <v>27.73</v>
      </c>
      <c r="D10" s="110">
        <v>30.11</v>
      </c>
      <c r="E10" s="111">
        <f t="shared" si="0"/>
        <v>30.11</v>
      </c>
      <c r="F10" s="112">
        <f>IF(C10="","",RANK(E10,$E$5:$E$15,1))</f>
        <v>5</v>
      </c>
      <c r="G10" s="176">
        <v>0.0008815046296296295</v>
      </c>
      <c r="H10" s="116"/>
      <c r="I10" s="115">
        <f>IF(G10="","",MAX(G10,H10))</f>
        <v>0.0008815046296296295</v>
      </c>
      <c r="J10" s="116"/>
      <c r="K10" s="114"/>
      <c r="L10" s="115">
        <f t="shared" si="3"/>
      </c>
      <c r="M10" s="115">
        <f t="shared" si="1"/>
        <v>0.0008815046296296295</v>
      </c>
      <c r="N10" s="117">
        <f>IF(M10="","",RANK(M10,$M$5:$M$15,1))</f>
        <v>6</v>
      </c>
      <c r="O10" s="118">
        <f t="shared" si="2"/>
        <v>11</v>
      </c>
      <c r="P10" s="119">
        <f>IF(O10="","",RANK(O10,$O$5:$O$15,1))</f>
        <v>4</v>
      </c>
      <c r="Q10" s="120">
        <f>IF(P10="","",VLOOKUP(P10,'Bodové hodnocení'!$A$1:$B$20,2,FALSE))</f>
        <v>8</v>
      </c>
      <c r="R10" s="106"/>
      <c r="S10" s="106"/>
    </row>
    <row r="11" spans="1:19" s="80" customFormat="1" ht="15.75">
      <c r="A11" s="121" t="s">
        <v>27</v>
      </c>
      <c r="B11" s="72" t="s">
        <v>32</v>
      </c>
      <c r="C11" s="122">
        <v>20.43</v>
      </c>
      <c r="D11" s="93">
        <v>20.05</v>
      </c>
      <c r="E11" s="94">
        <f t="shared" si="0"/>
        <v>20.43</v>
      </c>
      <c r="F11" s="95">
        <f>IF(C11="","",RANK(E11,$E$5:$E$15,1))</f>
        <v>2</v>
      </c>
      <c r="G11" s="177">
        <v>0.0007515277777777777</v>
      </c>
      <c r="H11" s="125"/>
      <c r="I11" s="124">
        <f>IF(G11="","",MAX(G11,H11))</f>
        <v>0.0007515277777777777</v>
      </c>
      <c r="J11" s="125">
        <v>0.0008406712962962964</v>
      </c>
      <c r="K11" s="97"/>
      <c r="L11" s="124">
        <f t="shared" si="3"/>
        <v>0.0008406712962962964</v>
      </c>
      <c r="M11" s="126">
        <f t="shared" si="1"/>
        <v>0.0007515277777777777</v>
      </c>
      <c r="N11" s="127">
        <f>IF(M11="","",RANK(M11,$M$5:$M$15,1))</f>
        <v>2</v>
      </c>
      <c r="O11" s="128">
        <f t="shared" si="2"/>
        <v>4</v>
      </c>
      <c r="P11" s="129">
        <f>IF(O11="","",RANK(O11,$O$5:$O$15,1))</f>
        <v>2</v>
      </c>
      <c r="Q11" s="130">
        <f>IF(P11="","",VLOOKUP(P11,'Bodové hodnocení'!$A$1:$B$20,2,FALSE))</f>
        <v>10</v>
      </c>
      <c r="R11" s="106"/>
      <c r="S11" s="106"/>
    </row>
    <row r="12" spans="1:19" s="80" customFormat="1" ht="15.75">
      <c r="A12" s="107" t="s">
        <v>28</v>
      </c>
      <c r="B12" s="136" t="s">
        <v>6</v>
      </c>
      <c r="C12" s="109">
        <v>28.08</v>
      </c>
      <c r="D12" s="110">
        <v>31.18</v>
      </c>
      <c r="E12" s="111">
        <f t="shared" si="0"/>
        <v>31.18</v>
      </c>
      <c r="F12" s="112">
        <f>IF(C12="","",RANK(E12,$E$5:$E$15,1))</f>
        <v>6</v>
      </c>
      <c r="G12" s="176">
        <v>0.0008566898148148149</v>
      </c>
      <c r="H12" s="116"/>
      <c r="I12" s="115">
        <f>IF(G12="","",MAX(G12,H12))</f>
        <v>0.0008566898148148149</v>
      </c>
      <c r="J12" s="116"/>
      <c r="K12" s="114"/>
      <c r="L12" s="115">
        <f t="shared" si="3"/>
      </c>
      <c r="M12" s="115">
        <f t="shared" si="1"/>
        <v>0.0008566898148148149</v>
      </c>
      <c r="N12" s="117">
        <f>IF(M12="","",RANK(M12,$M$5:$M$15,1))</f>
        <v>5</v>
      </c>
      <c r="O12" s="118">
        <f t="shared" si="2"/>
        <v>11</v>
      </c>
      <c r="P12" s="119">
        <v>5</v>
      </c>
      <c r="Q12" s="120">
        <f>IF(P12="","",VLOOKUP(P12,'Bodové hodnocení'!$A$1:$B$20,2,FALSE))</f>
        <v>7</v>
      </c>
      <c r="R12" s="106"/>
      <c r="S12" s="106"/>
    </row>
    <row r="13" spans="1:19" s="80" customFormat="1" ht="15.75">
      <c r="A13" s="121" t="s">
        <v>29</v>
      </c>
      <c r="B13" s="72" t="s">
        <v>8</v>
      </c>
      <c r="C13" s="122">
        <v>23.58</v>
      </c>
      <c r="D13" s="93">
        <v>25.1</v>
      </c>
      <c r="E13" s="94">
        <f>IF(C13="","",MAX(C13,D13))</f>
        <v>25.1</v>
      </c>
      <c r="F13" s="95">
        <f>IF(C13="","",RANK(E13,$E$5:$E$15,1))</f>
        <v>3</v>
      </c>
      <c r="G13" s="177" t="s">
        <v>53</v>
      </c>
      <c r="H13" s="125"/>
      <c r="I13" s="124" t="s">
        <v>53</v>
      </c>
      <c r="J13" s="125">
        <v>0.0008473495370370371</v>
      </c>
      <c r="K13" s="97"/>
      <c r="L13" s="124">
        <f>IF(J13="","",MAX(J13,K13))</f>
        <v>0.0008473495370370371</v>
      </c>
      <c r="M13" s="126">
        <f>IF(I13="","",MIN(L13,I13))</f>
        <v>0.0008473495370370371</v>
      </c>
      <c r="N13" s="127">
        <f>IF(M13="","",RANK(M13,$M$5:$M$15,1))</f>
        <v>4</v>
      </c>
      <c r="O13" s="128">
        <f>IF(F13="","",SUM(N13,F13))</f>
        <v>7</v>
      </c>
      <c r="P13" s="129">
        <f>IF(O13="","",RANK(O13,$O$5:$O$15,1))</f>
        <v>3</v>
      </c>
      <c r="Q13" s="130">
        <f>IF(P13="","",VLOOKUP(P13,'Bodové hodnocení'!$A$1:$B$20,2,FALSE))</f>
        <v>9</v>
      </c>
      <c r="R13" s="106"/>
      <c r="S13" s="106"/>
    </row>
    <row r="14" spans="1:19" s="80" customFormat="1" ht="15.75">
      <c r="A14" s="261" t="s">
        <v>31</v>
      </c>
      <c r="B14" s="262" t="s">
        <v>24</v>
      </c>
      <c r="C14" s="109" t="s">
        <v>53</v>
      </c>
      <c r="D14" s="110" t="s">
        <v>53</v>
      </c>
      <c r="E14" s="111" t="s">
        <v>53</v>
      </c>
      <c r="F14" s="112">
        <v>10</v>
      </c>
      <c r="G14" s="176">
        <v>0.0009812152777777777</v>
      </c>
      <c r="H14" s="116"/>
      <c r="I14" s="115">
        <f>IF(G14="","",MAX(G14,H14))</f>
        <v>0.0009812152777777777</v>
      </c>
      <c r="J14" s="116"/>
      <c r="K14" s="114"/>
      <c r="L14" s="115">
        <f>IF(J14="","",MAX(J14,K14))</f>
      </c>
      <c r="M14" s="115">
        <f>IF(I14="","",MIN(L14,I14))</f>
        <v>0.0009812152777777777</v>
      </c>
      <c r="N14" s="117">
        <f>IF(M14="","",RANK(M14,$M$5:$M$15,1))</f>
        <v>7</v>
      </c>
      <c r="O14" s="118">
        <f>IF(F14="","",SUM(N14,F14))</f>
        <v>17</v>
      </c>
      <c r="P14" s="119">
        <v>10</v>
      </c>
      <c r="Q14" s="120">
        <f>IF(P14="","",VLOOKUP(P14,'Bodové hodnocení'!$A$1:$B$20,2,FALSE))</f>
        <v>2</v>
      </c>
      <c r="R14" s="106"/>
      <c r="S14" s="106"/>
    </row>
    <row r="15" spans="1:19" s="80" customFormat="1" ht="16.5" thickBot="1">
      <c r="A15" s="121" t="s">
        <v>33</v>
      </c>
      <c r="B15" s="70" t="s">
        <v>4</v>
      </c>
      <c r="C15" s="122">
        <v>67.24</v>
      </c>
      <c r="D15" s="93">
        <v>67.72</v>
      </c>
      <c r="E15" s="94">
        <f>IF(C15="","",MAX(C15,D15))</f>
        <v>67.72</v>
      </c>
      <c r="F15" s="95">
        <f>IF(C15="","",RANK(E15,$E$5:$E$15,1))</f>
        <v>9</v>
      </c>
      <c r="G15" s="177">
        <v>0.0009978935185185186</v>
      </c>
      <c r="H15" s="125"/>
      <c r="I15" s="124">
        <f>IF(G15="","",MAX(G15,H15))</f>
        <v>0.0009978935185185186</v>
      </c>
      <c r="J15" s="125">
        <v>0.0010465740740740741</v>
      </c>
      <c r="K15" s="97"/>
      <c r="L15" s="124">
        <f>IF(J15="","",MAX(J15,K15))</f>
        <v>0.0010465740740740741</v>
      </c>
      <c r="M15" s="126">
        <f>IF(I15="","",MIN(L15,I15))</f>
        <v>0.0009978935185185186</v>
      </c>
      <c r="N15" s="127">
        <f>IF(M15="","",RANK(M15,$M$5:$M$15,1))</f>
        <v>8</v>
      </c>
      <c r="O15" s="128">
        <f>IF(F15="","",SUM(N15,F15))</f>
        <v>17</v>
      </c>
      <c r="P15" s="129">
        <f>IF(O15="","",RANK(O15,$O$5:$O$15,1))</f>
        <v>9</v>
      </c>
      <c r="Q15" s="130">
        <f>IF(P15="","",VLOOKUP(P15,'Bodové hodnocení'!$A$1:$B$20,2,FALSE))</f>
        <v>3</v>
      </c>
      <c r="R15" s="106"/>
      <c r="S15" s="106"/>
    </row>
    <row r="16" spans="1:19" s="80" customFormat="1" ht="16.5" thickBot="1">
      <c r="A16" s="131"/>
      <c r="B16" s="131"/>
      <c r="C16" s="132"/>
      <c r="D16" s="132"/>
      <c r="E16" s="131"/>
      <c r="F16" s="131"/>
      <c r="G16" s="131"/>
      <c r="H16" s="131"/>
      <c r="I16" s="131"/>
      <c r="J16" s="131"/>
      <c r="K16" s="131"/>
      <c r="L16" s="131"/>
      <c r="M16" s="131"/>
      <c r="N16" s="131"/>
      <c r="O16" s="131"/>
      <c r="P16" s="133"/>
      <c r="Q16" s="134"/>
      <c r="R16" s="106"/>
      <c r="S16" s="151"/>
    </row>
    <row r="17" spans="1:19" s="80" customFormat="1" ht="15.75" customHeight="1" thickBot="1">
      <c r="A17" s="481" t="s">
        <v>52</v>
      </c>
      <c r="B17" s="481"/>
      <c r="C17" s="481" t="s">
        <v>39</v>
      </c>
      <c r="D17" s="481"/>
      <c r="E17" s="481"/>
      <c r="F17" s="481"/>
      <c r="G17" s="481" t="s">
        <v>82</v>
      </c>
      <c r="H17" s="481"/>
      <c r="I17" s="481"/>
      <c r="J17" s="481"/>
      <c r="K17" s="481"/>
      <c r="L17" s="481"/>
      <c r="M17" s="481"/>
      <c r="N17" s="481"/>
      <c r="O17" s="483" t="s">
        <v>41</v>
      </c>
      <c r="P17" s="484" t="s">
        <v>42</v>
      </c>
      <c r="Q17" s="485" t="s">
        <v>43</v>
      </c>
      <c r="R17" s="106"/>
      <c r="S17" s="152">
        <f>IF(R17="","",VLOOKUP(R17,'Bodové hodnocení'!$A$1:$B$20,2,FALSE))</f>
      </c>
    </row>
    <row r="18" spans="1:19" s="80" customFormat="1" ht="16.5" thickBot="1">
      <c r="A18" s="135" t="s">
        <v>44</v>
      </c>
      <c r="B18" s="136" t="s">
        <v>2</v>
      </c>
      <c r="C18" s="83" t="s">
        <v>45</v>
      </c>
      <c r="D18" s="85" t="s">
        <v>46</v>
      </c>
      <c r="E18" s="137" t="s">
        <v>47</v>
      </c>
      <c r="F18" s="87" t="s">
        <v>48</v>
      </c>
      <c r="G18" s="88" t="s">
        <v>49</v>
      </c>
      <c r="H18" s="89" t="s">
        <v>51</v>
      </c>
      <c r="I18" s="89" t="s">
        <v>47</v>
      </c>
      <c r="J18" s="88" t="s">
        <v>49</v>
      </c>
      <c r="K18" s="89" t="s">
        <v>51</v>
      </c>
      <c r="L18" s="89" t="s">
        <v>47</v>
      </c>
      <c r="M18" s="141" t="s">
        <v>47</v>
      </c>
      <c r="N18" s="142" t="s">
        <v>48</v>
      </c>
      <c r="O18" s="483"/>
      <c r="P18" s="484"/>
      <c r="Q18" s="485"/>
      <c r="R18" s="106"/>
      <c r="S18" s="152">
        <f>IF(R18="","",VLOOKUP(R18,'Bodové hodnocení'!$A$1:$B$20,2,FALSE))</f>
      </c>
    </row>
    <row r="19" spans="1:19" s="80" customFormat="1" ht="15.75">
      <c r="A19" s="91" t="s">
        <v>18</v>
      </c>
      <c r="B19" s="66" t="s">
        <v>12</v>
      </c>
      <c r="C19" s="92">
        <v>18.82</v>
      </c>
      <c r="D19" s="220">
        <v>19.36</v>
      </c>
      <c r="E19" s="221">
        <f aca="true" t="shared" si="4" ref="E19:E31">IF(C19="","",MAX(C19,D19))</f>
        <v>19.36</v>
      </c>
      <c r="F19" s="144">
        <f>IF(C19="","",RANK(E19,$E$19:$E$31,1))</f>
        <v>1</v>
      </c>
      <c r="G19" s="96" t="s">
        <v>53</v>
      </c>
      <c r="H19" s="96"/>
      <c r="I19" s="124" t="s">
        <v>53</v>
      </c>
      <c r="J19" s="99">
        <v>0.0006628356481481482</v>
      </c>
      <c r="K19" s="96"/>
      <c r="L19" s="124">
        <f aca="true" t="shared" si="5" ref="L19:L31">IF(J19="","",MAX(J19,K19))</f>
        <v>0.0006628356481481482</v>
      </c>
      <c r="M19" s="145">
        <f aca="true" t="shared" si="6" ref="M19:M31">IF(I19="","",MIN(L19,I19))</f>
        <v>0.0006628356481481482</v>
      </c>
      <c r="N19" s="102">
        <f>IF(M19="","",RANK(M19,$M$19:$M$31,1))</f>
        <v>5</v>
      </c>
      <c r="O19" s="103">
        <f aca="true" t="shared" si="7" ref="O19:O31">IF(F19="","",SUM(N19,F19))</f>
        <v>6</v>
      </c>
      <c r="P19" s="104">
        <f>IF(O19="","",RANK(O19,$O$19:$O$31,1))</f>
        <v>2</v>
      </c>
      <c r="Q19" s="105">
        <f>IF(P19="","",VLOOKUP(P19,'Bodové hodnocení'!$A$1:$B$20,2,FALSE))</f>
        <v>10</v>
      </c>
      <c r="R19" s="106"/>
      <c r="S19" s="151"/>
    </row>
    <row r="20" spans="1:19" s="80" customFormat="1" ht="15.75">
      <c r="A20" s="107" t="s">
        <v>19</v>
      </c>
      <c r="B20" s="108" t="s">
        <v>10</v>
      </c>
      <c r="C20" s="109">
        <v>26.77</v>
      </c>
      <c r="D20" s="147">
        <v>25.51</v>
      </c>
      <c r="E20" s="222">
        <f t="shared" si="4"/>
        <v>26.77</v>
      </c>
      <c r="F20" s="117">
        <f>IF(C20="","",RANK(E20,$E$19:$E$31,1))</f>
        <v>5</v>
      </c>
      <c r="G20" s="176">
        <v>0.0009604282407407409</v>
      </c>
      <c r="H20" s="116"/>
      <c r="I20" s="115">
        <f aca="true" t="shared" si="8" ref="I19:I31">IF(G20="","",MAX(G20,H20))</f>
        <v>0.0009604282407407409</v>
      </c>
      <c r="J20" s="116">
        <v>0.0007610532407407406</v>
      </c>
      <c r="K20" s="116"/>
      <c r="L20" s="115">
        <f t="shared" si="5"/>
        <v>0.0007610532407407406</v>
      </c>
      <c r="M20" s="115">
        <f t="shared" si="6"/>
        <v>0.0007610532407407406</v>
      </c>
      <c r="N20" s="117">
        <f>IF(M20="","",RANK(M20,$M$19:$M$31,1))</f>
        <v>10</v>
      </c>
      <c r="O20" s="118">
        <f t="shared" si="7"/>
        <v>15</v>
      </c>
      <c r="P20" s="119">
        <f>IF(O20="","",RANK(O20,$O$19:$O$31,1))</f>
        <v>7</v>
      </c>
      <c r="Q20" s="120">
        <f>IF(P20="","",VLOOKUP(P20,'Bodové hodnocení'!$A$1:$B$20,2,FALSE))</f>
        <v>5</v>
      </c>
      <c r="R20" s="106"/>
      <c r="S20" s="106"/>
    </row>
    <row r="21" spans="1:19" s="80" customFormat="1" ht="15.75">
      <c r="A21" s="121" t="s">
        <v>20</v>
      </c>
      <c r="B21" s="70" t="s">
        <v>30</v>
      </c>
      <c r="C21" s="122">
        <v>24.56</v>
      </c>
      <c r="D21" s="148">
        <v>23.84</v>
      </c>
      <c r="E21" s="223">
        <f t="shared" si="4"/>
        <v>24.56</v>
      </c>
      <c r="F21" s="149">
        <f>IF(C21="","",RANK(E21,$E$19:$E$31,1))</f>
        <v>3</v>
      </c>
      <c r="G21" s="177">
        <v>0.0006836689814814816</v>
      </c>
      <c r="H21" s="125"/>
      <c r="I21" s="124">
        <f t="shared" si="8"/>
        <v>0.0006836689814814816</v>
      </c>
      <c r="J21" s="125"/>
      <c r="K21" s="125"/>
      <c r="L21" s="124">
        <f t="shared" si="5"/>
      </c>
      <c r="M21" s="126">
        <f t="shared" si="6"/>
        <v>0.0006836689814814816</v>
      </c>
      <c r="N21" s="127">
        <f>IF(M21="","",RANK(M21,$M$19:$M$31,1))</f>
        <v>7</v>
      </c>
      <c r="O21" s="128">
        <f t="shared" si="7"/>
        <v>10</v>
      </c>
      <c r="P21" s="129">
        <f>IF(O21="","",RANK(O21,$O$19:$O$31,1))</f>
        <v>5</v>
      </c>
      <c r="Q21" s="130">
        <f>IF(P21="","",VLOOKUP(P21,'Bodové hodnocení'!$A$1:$B$20,2,FALSE))</f>
        <v>7</v>
      </c>
      <c r="R21" s="106"/>
      <c r="S21" s="106"/>
    </row>
    <row r="22" spans="1:19" s="80" customFormat="1" ht="15.75">
      <c r="A22" s="107" t="s">
        <v>22</v>
      </c>
      <c r="B22" s="108" t="s">
        <v>24</v>
      </c>
      <c r="C22" s="109" t="s">
        <v>53</v>
      </c>
      <c r="D22" s="147" t="s">
        <v>53</v>
      </c>
      <c r="E22" s="222" t="s">
        <v>53</v>
      </c>
      <c r="F22" s="117">
        <v>12</v>
      </c>
      <c r="G22" s="176">
        <v>0.0007995254629629629</v>
      </c>
      <c r="H22" s="116"/>
      <c r="I22" s="115">
        <f t="shared" si="8"/>
        <v>0.0007995254629629629</v>
      </c>
      <c r="J22" s="116"/>
      <c r="K22" s="116"/>
      <c r="L22" s="115">
        <f t="shared" si="5"/>
      </c>
      <c r="M22" s="115">
        <f t="shared" si="6"/>
        <v>0.0007995254629629629</v>
      </c>
      <c r="N22" s="117">
        <f>IF(M22="","",RANK(M22,$M$19:$M$31,1))</f>
        <v>11</v>
      </c>
      <c r="O22" s="118">
        <f t="shared" si="7"/>
        <v>23</v>
      </c>
      <c r="P22" s="119">
        <v>13</v>
      </c>
      <c r="Q22" s="120">
        <f>IF(P22="","",VLOOKUP(P22,'Bodové hodnocení'!$A$1:$B$20,2,FALSE))</f>
        <v>1</v>
      </c>
      <c r="R22" s="79"/>
      <c r="S22" s="79"/>
    </row>
    <row r="23" spans="1:20" s="79" customFormat="1" ht="15.75">
      <c r="A23" s="121" t="s">
        <v>23</v>
      </c>
      <c r="B23" s="72" t="s">
        <v>5</v>
      </c>
      <c r="C23" s="122">
        <v>38.92</v>
      </c>
      <c r="D23" s="148">
        <v>46.31</v>
      </c>
      <c r="E23" s="223">
        <f t="shared" si="4"/>
        <v>46.31</v>
      </c>
      <c r="F23" s="149">
        <f>IF(C23="","",RANK(E23,$E$19:$E$31,1))</f>
        <v>10</v>
      </c>
      <c r="G23" s="177" t="s">
        <v>53</v>
      </c>
      <c r="H23" s="125"/>
      <c r="I23" s="124" t="s">
        <v>53</v>
      </c>
      <c r="J23" s="125">
        <v>0.0008917013888888888</v>
      </c>
      <c r="K23" s="125"/>
      <c r="L23" s="124">
        <f t="shared" si="5"/>
        <v>0.0008917013888888888</v>
      </c>
      <c r="M23" s="126">
        <f t="shared" si="6"/>
        <v>0.0008917013888888888</v>
      </c>
      <c r="N23" s="127">
        <f>IF(M23="","",RANK(M23,$M$19:$M$31,1))</f>
        <v>13</v>
      </c>
      <c r="O23" s="128">
        <f t="shared" si="7"/>
        <v>23</v>
      </c>
      <c r="P23" s="129">
        <f>IF(O23="","",RANK(O23,$O$19:$O$31,1))</f>
        <v>12</v>
      </c>
      <c r="Q23" s="130">
        <f>IF(P23="","",VLOOKUP(P23,'Bodové hodnocení'!$A$1:$B$20,2,FALSE))</f>
        <v>1</v>
      </c>
      <c r="T23" s="80"/>
    </row>
    <row r="24" spans="1:20" s="79" customFormat="1" ht="15.75">
      <c r="A24" s="107" t="s">
        <v>25</v>
      </c>
      <c r="B24" s="136" t="s">
        <v>26</v>
      </c>
      <c r="C24" s="109">
        <v>22.08</v>
      </c>
      <c r="D24" s="147">
        <v>23.61</v>
      </c>
      <c r="E24" s="222">
        <f t="shared" si="4"/>
        <v>23.61</v>
      </c>
      <c r="F24" s="117">
        <f>IF(C24="","",RANK(E24,$E$19:$E$31,1))</f>
        <v>2</v>
      </c>
      <c r="G24" s="176">
        <v>0.0006012268518518518</v>
      </c>
      <c r="H24" s="116"/>
      <c r="I24" s="115">
        <f t="shared" si="8"/>
        <v>0.0006012268518518518</v>
      </c>
      <c r="J24" s="116">
        <v>0.0007641550925925926</v>
      </c>
      <c r="K24" s="116"/>
      <c r="L24" s="115">
        <f t="shared" si="5"/>
        <v>0.0007641550925925926</v>
      </c>
      <c r="M24" s="115">
        <f t="shared" si="6"/>
        <v>0.0006012268518518518</v>
      </c>
      <c r="N24" s="117">
        <f>IF(M24="","",RANK(M24,$M$19:$M$31,1))</f>
        <v>1</v>
      </c>
      <c r="O24" s="118">
        <f t="shared" si="7"/>
        <v>3</v>
      </c>
      <c r="P24" s="119">
        <f>IF(O24="","",RANK(O24,$O$19:$O$31,1))</f>
        <v>1</v>
      </c>
      <c r="Q24" s="120">
        <f>IF(P24="","",VLOOKUP(P24,'Bodové hodnocení'!$A$1:$B$20,2,FALSE))</f>
        <v>11</v>
      </c>
      <c r="T24" s="80"/>
    </row>
    <row r="25" spans="1:20" s="79" customFormat="1" ht="15.75">
      <c r="A25" s="121" t="s">
        <v>27</v>
      </c>
      <c r="B25" s="72" t="s">
        <v>21</v>
      </c>
      <c r="C25" s="122">
        <v>30.72</v>
      </c>
      <c r="D25" s="148">
        <v>27.9</v>
      </c>
      <c r="E25" s="223">
        <f t="shared" si="4"/>
        <v>30.72</v>
      </c>
      <c r="F25" s="149">
        <f>IF(C25="","",RANK(E25,$E$19:$E$31,1))</f>
        <v>7</v>
      </c>
      <c r="G25" s="177">
        <v>0.0008276157407407407</v>
      </c>
      <c r="H25" s="125"/>
      <c r="I25" s="124">
        <f t="shared" si="8"/>
        <v>0.0008276157407407407</v>
      </c>
      <c r="J25" s="125"/>
      <c r="K25" s="125"/>
      <c r="L25" s="124">
        <f t="shared" si="5"/>
      </c>
      <c r="M25" s="126">
        <f t="shared" si="6"/>
        <v>0.0008276157407407407</v>
      </c>
      <c r="N25" s="127">
        <f>IF(M25="","",RANK(M25,$M$19:$M$31,1))</f>
        <v>12</v>
      </c>
      <c r="O25" s="128">
        <f t="shared" si="7"/>
        <v>19</v>
      </c>
      <c r="P25" s="129">
        <f>IF(O25="","",RANK(O25,$O$19:$O$31,1))</f>
        <v>10</v>
      </c>
      <c r="Q25" s="130">
        <f>IF(P25="","",VLOOKUP(P25,'Bodové hodnocení'!$A$1:$B$20,2,FALSE))</f>
        <v>2</v>
      </c>
      <c r="T25" s="80"/>
    </row>
    <row r="26" spans="1:20" s="79" customFormat="1" ht="15.75">
      <c r="A26" s="107" t="s">
        <v>28</v>
      </c>
      <c r="B26" s="108" t="s">
        <v>89</v>
      </c>
      <c r="C26" s="109" t="s">
        <v>53</v>
      </c>
      <c r="D26" s="147" t="s">
        <v>53</v>
      </c>
      <c r="E26" s="222" t="s">
        <v>53</v>
      </c>
      <c r="F26" s="117">
        <v>12</v>
      </c>
      <c r="G26" s="113">
        <v>0.0007252083333333333</v>
      </c>
      <c r="H26" s="116"/>
      <c r="I26" s="115">
        <f t="shared" si="8"/>
        <v>0.0007252083333333333</v>
      </c>
      <c r="J26" s="116"/>
      <c r="K26" s="116"/>
      <c r="L26" s="115">
        <f t="shared" si="5"/>
      </c>
      <c r="M26" s="115">
        <f t="shared" si="6"/>
        <v>0.0007252083333333333</v>
      </c>
      <c r="N26" s="117">
        <f>IF(M26="","",RANK(M26,$M$19:$M$31,1))</f>
        <v>9</v>
      </c>
      <c r="O26" s="118">
        <f t="shared" si="7"/>
        <v>21</v>
      </c>
      <c r="P26" s="119">
        <f>IF(O26="","",RANK(O26,$O$19:$O$31,1))</f>
        <v>11</v>
      </c>
      <c r="Q26" s="120">
        <f>IF(P26="","",VLOOKUP(P26,'Bodové hodnocení'!$A$1:$B$20,2,FALSE))</f>
        <v>1</v>
      </c>
      <c r="T26" s="80"/>
    </row>
    <row r="27" spans="1:20" s="79" customFormat="1" ht="15.75">
      <c r="A27" s="121" t="s">
        <v>29</v>
      </c>
      <c r="B27" s="70" t="s">
        <v>7</v>
      </c>
      <c r="C27" s="122">
        <v>41.39</v>
      </c>
      <c r="D27" s="148">
        <v>47.26</v>
      </c>
      <c r="E27" s="223">
        <f t="shared" si="4"/>
        <v>47.26</v>
      </c>
      <c r="F27" s="149">
        <f>IF(C27="","",RANK(E27,$E$19:$E$31,1))</f>
        <v>11</v>
      </c>
      <c r="G27" s="150">
        <v>0.0006825578703703704</v>
      </c>
      <c r="H27" s="125"/>
      <c r="I27" s="124">
        <f t="shared" si="8"/>
        <v>0.0006825578703703704</v>
      </c>
      <c r="J27" s="125">
        <v>0.0007592245370370371</v>
      </c>
      <c r="K27" s="125"/>
      <c r="L27" s="124">
        <f t="shared" si="5"/>
        <v>0.0007592245370370371</v>
      </c>
      <c r="M27" s="126">
        <f t="shared" si="6"/>
        <v>0.0006825578703703704</v>
      </c>
      <c r="N27" s="127">
        <f>IF(M27="","",RANK(M27,$M$19:$M$31,1))</f>
        <v>6</v>
      </c>
      <c r="O27" s="128">
        <f t="shared" si="7"/>
        <v>17</v>
      </c>
      <c r="P27" s="129">
        <f>IF(O27="","",RANK(O27,$O$19:$O$31,1))</f>
        <v>9</v>
      </c>
      <c r="Q27" s="130">
        <f>IF(P27="","",VLOOKUP(P27,'Bodové hodnocení'!$A$1:$B$20,2,FALSE))</f>
        <v>3</v>
      </c>
      <c r="T27" s="80"/>
    </row>
    <row r="28" spans="1:20" s="79" customFormat="1" ht="15.75">
      <c r="A28" s="107" t="s">
        <v>31</v>
      </c>
      <c r="B28" s="108" t="s">
        <v>32</v>
      </c>
      <c r="C28" s="154">
        <v>20.52</v>
      </c>
      <c r="D28" s="147">
        <v>36.66</v>
      </c>
      <c r="E28" s="222">
        <f t="shared" si="4"/>
        <v>36.66</v>
      </c>
      <c r="F28" s="117">
        <f>IF(C28="","",RANK(E28,$E$19:$E$31,1))</f>
        <v>9</v>
      </c>
      <c r="G28" s="113">
        <v>0.0006521412037037037</v>
      </c>
      <c r="H28" s="116"/>
      <c r="I28" s="115">
        <f t="shared" si="8"/>
        <v>0.0006521412037037037</v>
      </c>
      <c r="J28" s="116" t="s">
        <v>53</v>
      </c>
      <c r="K28" s="116"/>
      <c r="L28" s="115" t="s">
        <v>53</v>
      </c>
      <c r="M28" s="115">
        <f t="shared" si="6"/>
        <v>0.0006521412037037037</v>
      </c>
      <c r="N28" s="117">
        <f>IF(M28="","",RANK(M28,$M$19:$M$31,1))</f>
        <v>4</v>
      </c>
      <c r="O28" s="118">
        <f t="shared" si="7"/>
        <v>13</v>
      </c>
      <c r="P28" s="119">
        <f>IF(O28="","",RANK(O28,$O$19:$O$31,1))</f>
        <v>6</v>
      </c>
      <c r="Q28" s="120">
        <f>IF(P28="","",VLOOKUP(P28,'Bodové hodnocení'!$A$1:$B$20,2,FALSE))</f>
        <v>6</v>
      </c>
      <c r="T28" s="80"/>
    </row>
    <row r="29" spans="1:20" s="79" customFormat="1" ht="15.75">
      <c r="A29" s="121" t="s">
        <v>33</v>
      </c>
      <c r="B29" s="72" t="s">
        <v>9</v>
      </c>
      <c r="C29" s="155">
        <v>26.55</v>
      </c>
      <c r="D29" s="148">
        <v>27.08</v>
      </c>
      <c r="E29" s="223">
        <f t="shared" si="4"/>
        <v>27.08</v>
      </c>
      <c r="F29" s="149">
        <f>IF(C29="","",RANK(E29,$E$19:$E$31,1))</f>
        <v>6</v>
      </c>
      <c r="G29" s="150">
        <v>0.0007927546296296297</v>
      </c>
      <c r="H29" s="125"/>
      <c r="I29" s="124">
        <f t="shared" si="8"/>
        <v>0.0007927546296296297</v>
      </c>
      <c r="J29" s="125">
        <v>0.0006121643518518518</v>
      </c>
      <c r="K29" s="125"/>
      <c r="L29" s="124">
        <f t="shared" si="5"/>
        <v>0.0006121643518518518</v>
      </c>
      <c r="M29" s="126">
        <f t="shared" si="6"/>
        <v>0.0006121643518518518</v>
      </c>
      <c r="N29" s="127">
        <f>IF(M29="","",RANK(M29,$M$19:$M$31,1))</f>
        <v>2</v>
      </c>
      <c r="O29" s="128">
        <f t="shared" si="7"/>
        <v>8</v>
      </c>
      <c r="P29" s="129">
        <f>IF(O29="","",RANK(O29,$O$19:$O$31,1))</f>
        <v>4</v>
      </c>
      <c r="Q29" s="130">
        <f>IF(P29="","",VLOOKUP(P29,'Bodové hodnocení'!$A$1:$B$20,2,FALSE))</f>
        <v>8</v>
      </c>
      <c r="T29" s="80"/>
    </row>
    <row r="30" spans="1:20" s="79" customFormat="1" ht="15.75">
      <c r="A30" s="135" t="s">
        <v>34</v>
      </c>
      <c r="B30" s="108" t="s">
        <v>8</v>
      </c>
      <c r="C30" s="154">
        <v>25.32</v>
      </c>
      <c r="D30" s="147">
        <v>25.45</v>
      </c>
      <c r="E30" s="222">
        <f t="shared" si="4"/>
        <v>25.45</v>
      </c>
      <c r="F30" s="117">
        <f>IF(C30="","",RANK(E30,$E$19:$E$31,1))</f>
        <v>4</v>
      </c>
      <c r="G30" s="113">
        <v>0.0006125462962962963</v>
      </c>
      <c r="H30" s="116"/>
      <c r="I30" s="115">
        <f t="shared" si="8"/>
        <v>0.0006125462962962963</v>
      </c>
      <c r="J30" s="116"/>
      <c r="K30" s="116"/>
      <c r="L30" s="115">
        <f t="shared" si="5"/>
      </c>
      <c r="M30" s="115">
        <f t="shared" si="6"/>
        <v>0.0006125462962962963</v>
      </c>
      <c r="N30" s="117">
        <f>IF(M30="","",RANK(M30,$M$19:$M$31,1))</f>
        <v>3</v>
      </c>
      <c r="O30" s="118">
        <f t="shared" si="7"/>
        <v>7</v>
      </c>
      <c r="P30" s="119">
        <f>IF(O30="","",RANK(O30,$O$19:$O$31,1))</f>
        <v>3</v>
      </c>
      <c r="Q30" s="120">
        <f>IF(P30="","",VLOOKUP(P30,'Bodové hodnocení'!$A$1:$B$20,2,FALSE))</f>
        <v>9</v>
      </c>
      <c r="T30" s="80"/>
    </row>
    <row r="31" spans="1:20" s="79" customFormat="1" ht="16.5" thickBot="1">
      <c r="A31" s="164" t="s">
        <v>35</v>
      </c>
      <c r="B31" s="70" t="s">
        <v>4</v>
      </c>
      <c r="C31" s="155">
        <v>34.53</v>
      </c>
      <c r="D31" s="148">
        <v>33.17</v>
      </c>
      <c r="E31" s="223">
        <f t="shared" si="4"/>
        <v>34.53</v>
      </c>
      <c r="F31" s="149">
        <f>IF(C31="","",RANK(E31,$E$19:$E$31,1))</f>
        <v>8</v>
      </c>
      <c r="G31" s="150">
        <v>0.0006877199074074074</v>
      </c>
      <c r="H31" s="125"/>
      <c r="I31" s="124">
        <f t="shared" si="8"/>
        <v>0.0006877199074074074</v>
      </c>
      <c r="J31" s="160">
        <v>0.0008582870370370371</v>
      </c>
      <c r="K31" s="125"/>
      <c r="L31" s="124">
        <f t="shared" si="5"/>
        <v>0.0008582870370370371</v>
      </c>
      <c r="M31" s="126">
        <f t="shared" si="6"/>
        <v>0.0006877199074074074</v>
      </c>
      <c r="N31" s="127">
        <f>IF(M31="","",RANK(M31,$M$19:$M$31,1))</f>
        <v>8</v>
      </c>
      <c r="O31" s="128">
        <f t="shared" si="7"/>
        <v>16</v>
      </c>
      <c r="P31" s="129">
        <f>IF(O31="","",RANK(O31,$O$19:$O$31,1))</f>
        <v>8</v>
      </c>
      <c r="Q31" s="130">
        <f>IF(P31="","",VLOOKUP(P31,'Bodové hodnocení'!$A$1:$B$20,2,FALSE))</f>
        <v>4</v>
      </c>
      <c r="T31" s="80"/>
    </row>
    <row r="32" spans="1:17" ht="15">
      <c r="A32" s="64"/>
      <c r="B32" s="64"/>
      <c r="C32" s="64"/>
      <c r="D32" s="64"/>
      <c r="E32" s="64"/>
      <c r="F32" s="64"/>
      <c r="G32" s="64"/>
      <c r="H32" s="64"/>
      <c r="I32" s="64"/>
      <c r="J32" s="64"/>
      <c r="K32" s="64"/>
      <c r="L32" s="64"/>
      <c r="M32" s="64"/>
      <c r="N32" s="64"/>
      <c r="O32" s="64"/>
      <c r="P32" s="64"/>
      <c r="Q32" s="64"/>
    </row>
  </sheetData>
  <sheetProtection selectLockedCells="1" selectUnlockedCells="1"/>
  <mergeCells count="13">
    <mergeCell ref="A1:Q1"/>
    <mergeCell ref="A3:B3"/>
    <mergeCell ref="C3:F3"/>
    <mergeCell ref="G3:N3"/>
    <mergeCell ref="O3:O4"/>
    <mergeCell ref="P3:P4"/>
    <mergeCell ref="Q3:Q4"/>
    <mergeCell ref="A17:B17"/>
    <mergeCell ref="C17:F17"/>
    <mergeCell ref="G17:N17"/>
    <mergeCell ref="O17:O18"/>
    <mergeCell ref="P17:P18"/>
    <mergeCell ref="Q17:Q18"/>
  </mergeCells>
  <printOptions/>
  <pageMargins left="0.11805555555555555" right="0.11805555555555555" top="0.5902777777777778" bottom="0.5909722222222222" header="0.5118055555555555" footer="0.31527777777777777"/>
  <pageSetup horizontalDpi="300" verticalDpi="300" orientation="landscape" paperSize="9" scale="75" r:id="rId1"/>
  <headerFooter alignWithMargins="0">
    <oddFooter>&amp;CHlučinská liga mládeže - 4. ročník 2015 / 2016&amp;RPro HLM zpracoval Durlák Jan</oddFooter>
  </headerFooter>
  <colBreaks count="1" manualBreakCount="1">
    <brk id="17" max="65535" man="1"/>
  </colBreaks>
</worksheet>
</file>

<file path=xl/worksheets/sheet4.xml><?xml version="1.0" encoding="utf-8"?>
<worksheet xmlns="http://schemas.openxmlformats.org/spreadsheetml/2006/main" xmlns:r="http://schemas.openxmlformats.org/officeDocument/2006/relationships">
  <dimension ref="A1:S35"/>
  <sheetViews>
    <sheetView showGridLines="0" zoomScale="90" zoomScaleNormal="90" zoomScalePageLayoutView="0" workbookViewId="0" topLeftCell="A1">
      <selection activeCell="A33" sqref="A33"/>
    </sheetView>
  </sheetViews>
  <sheetFormatPr defaultColWidth="9.140625" defaultRowHeight="15"/>
  <cols>
    <col min="1" max="1" width="7.00390625" style="0" customWidth="1"/>
    <col min="2" max="2" width="16.8515625" style="0" customWidth="1"/>
    <col min="3" max="4" width="12.7109375" style="0" customWidth="1"/>
    <col min="5" max="5" width="13.7109375" style="0" customWidth="1"/>
    <col min="6" max="7" width="10.7109375" style="0" customWidth="1"/>
    <col min="8" max="8" width="12.28125" style="0" customWidth="1"/>
    <col min="9" max="9" width="5.421875" style="0" hidden="1" customWidth="1"/>
    <col min="10" max="11" width="10.7109375" style="0" customWidth="1"/>
    <col min="12" max="12" width="8.140625" style="0" hidden="1" customWidth="1"/>
    <col min="13" max="13" width="13.7109375" style="0" customWidth="1"/>
    <col min="14" max="14" width="10.7109375" style="0" customWidth="1"/>
    <col min="15" max="15" width="17.140625" style="0" customWidth="1"/>
    <col min="16" max="17" width="10.7109375" style="0" customWidth="1"/>
    <col min="18" max="19" width="9.140625" style="79" customWidth="1"/>
  </cols>
  <sheetData>
    <row r="1" spans="1:17" ht="22.5">
      <c r="A1" s="480" t="s">
        <v>83</v>
      </c>
      <c r="B1" s="480"/>
      <c r="C1" s="480"/>
      <c r="D1" s="480"/>
      <c r="E1" s="480"/>
      <c r="F1" s="480"/>
      <c r="G1" s="480"/>
      <c r="H1" s="480"/>
      <c r="I1" s="480"/>
      <c r="J1" s="480"/>
      <c r="K1" s="480"/>
      <c r="L1" s="480"/>
      <c r="M1" s="480"/>
      <c r="N1" s="480"/>
      <c r="O1" s="480"/>
      <c r="P1" s="480"/>
      <c r="Q1" s="480"/>
    </row>
    <row r="2" ht="16.5" thickBot="1">
      <c r="A2" s="81"/>
    </row>
    <row r="3" spans="1:17" ht="15.75" customHeight="1">
      <c r="A3" s="481" t="s">
        <v>38</v>
      </c>
      <c r="B3" s="481"/>
      <c r="C3" s="481" t="s">
        <v>39</v>
      </c>
      <c r="D3" s="481"/>
      <c r="E3" s="481"/>
      <c r="F3" s="481"/>
      <c r="G3" s="482" t="s">
        <v>40</v>
      </c>
      <c r="H3" s="482"/>
      <c r="I3" s="482"/>
      <c r="J3" s="482"/>
      <c r="K3" s="482"/>
      <c r="L3" s="482"/>
      <c r="M3" s="482"/>
      <c r="N3" s="482"/>
      <c r="O3" s="82"/>
      <c r="P3" s="225"/>
      <c r="Q3" s="224"/>
    </row>
    <row r="4" spans="1:17" ht="16.5" thickBot="1">
      <c r="A4" s="83" t="s">
        <v>44</v>
      </c>
      <c r="B4" s="84" t="s">
        <v>2</v>
      </c>
      <c r="C4" s="83" t="s">
        <v>45</v>
      </c>
      <c r="D4" s="85" t="s">
        <v>46</v>
      </c>
      <c r="E4" s="86" t="s">
        <v>47</v>
      </c>
      <c r="F4" s="87" t="s">
        <v>48</v>
      </c>
      <c r="G4" s="88" t="s">
        <v>49</v>
      </c>
      <c r="H4" s="89" t="s">
        <v>50</v>
      </c>
      <c r="I4" s="88"/>
      <c r="J4" s="89" t="s">
        <v>51</v>
      </c>
      <c r="K4" s="89" t="s">
        <v>50</v>
      </c>
      <c r="L4" s="89"/>
      <c r="M4" s="90" t="s">
        <v>47</v>
      </c>
      <c r="N4" s="87" t="s">
        <v>48</v>
      </c>
      <c r="O4" s="226" t="s">
        <v>41</v>
      </c>
      <c r="P4" s="227" t="s">
        <v>42</v>
      </c>
      <c r="Q4" s="226" t="s">
        <v>43</v>
      </c>
    </row>
    <row r="5" spans="1:19" ht="15.75">
      <c r="A5" s="91" t="s">
        <v>18</v>
      </c>
      <c r="B5" s="66" t="s">
        <v>21</v>
      </c>
      <c r="C5" s="92">
        <v>26.76</v>
      </c>
      <c r="D5" s="93">
        <v>28.22</v>
      </c>
      <c r="E5" s="228">
        <f aca="true" t="shared" si="0" ref="E5:E12">IF(C5="","",MAX(C5,D5))</f>
        <v>28.22</v>
      </c>
      <c r="F5" s="95">
        <f>IF(C5="","",RANK(E5,E5:E15,1))</f>
        <v>6</v>
      </c>
      <c r="G5" s="96">
        <v>0.0012890046296296297</v>
      </c>
      <c r="H5" s="125">
        <v>0.00023148148148148146</v>
      </c>
      <c r="I5" s="124">
        <f>IF(G5="","",G5+H5)</f>
        <v>0.0015204861111111111</v>
      </c>
      <c r="J5" s="99">
        <v>0.0011807870370370373</v>
      </c>
      <c r="K5" s="99">
        <v>0.00011574074074074073</v>
      </c>
      <c r="L5" s="98">
        <f>IF(J5="","",J5+K5)</f>
        <v>0.001296527777777778</v>
      </c>
      <c r="M5" s="101">
        <f aca="true" t="shared" si="1" ref="M5:M15">IF(I5="","",MIN(L5,I5))</f>
        <v>0.001296527777777778</v>
      </c>
      <c r="N5" s="102">
        <f aca="true" t="shared" si="2" ref="N5:N15">IF(M5="","",RANK(M5,$M$5:$M$15,1))</f>
        <v>9</v>
      </c>
      <c r="O5" s="103">
        <f aca="true" t="shared" si="3" ref="O5:O12">IF(F5="","",SUM(N5,F5))</f>
        <v>15</v>
      </c>
      <c r="P5" s="229">
        <f>IF(O5="","",RANK(O5,O5:O15,1))</f>
        <v>8</v>
      </c>
      <c r="Q5" s="103">
        <f>IF(P5="","",VLOOKUP(P5,'Bodové hodnocení'!$A$1:$B$20,2,FALSE))</f>
        <v>4</v>
      </c>
      <c r="R5" s="106"/>
      <c r="S5" s="106"/>
    </row>
    <row r="6" spans="1:19" ht="15.75">
      <c r="A6" s="107" t="s">
        <v>19</v>
      </c>
      <c r="B6" s="108" t="s">
        <v>6</v>
      </c>
      <c r="C6" s="109">
        <v>26.59</v>
      </c>
      <c r="D6" s="110">
        <v>26.79</v>
      </c>
      <c r="E6" s="230">
        <f t="shared" si="0"/>
        <v>26.79</v>
      </c>
      <c r="F6" s="112">
        <f>IF(C6="","",RANK(E6,E5:E15,1))</f>
        <v>5</v>
      </c>
      <c r="G6" s="176">
        <v>0.000995138888888889</v>
      </c>
      <c r="H6" s="116">
        <v>0.00011574074074074073</v>
      </c>
      <c r="I6" s="400">
        <f aca="true" t="shared" si="4" ref="I6:I15">IF(G6="","",G6+H6)</f>
        <v>0.0011108796296296296</v>
      </c>
      <c r="J6" s="116">
        <v>0.0009269675925925925</v>
      </c>
      <c r="K6" s="116">
        <v>0.00011574074074074073</v>
      </c>
      <c r="L6" s="400">
        <f aca="true" t="shared" si="5" ref="L6:L15">IF(J6="","",J6+K6)</f>
        <v>0.0010427083333333332</v>
      </c>
      <c r="M6" s="115">
        <f t="shared" si="1"/>
        <v>0.0010427083333333332</v>
      </c>
      <c r="N6" s="117">
        <f t="shared" si="2"/>
        <v>5</v>
      </c>
      <c r="O6" s="118">
        <f t="shared" si="3"/>
        <v>10</v>
      </c>
      <c r="P6" s="231">
        <f>IF(O6="","",RANK(O6,O5:O15,1))</f>
        <v>4</v>
      </c>
      <c r="Q6" s="118">
        <f>IF(P6="","",VLOOKUP(P6,'Bodové hodnocení'!$A$1:$B$20,2,FALSE))</f>
        <v>8</v>
      </c>
      <c r="R6" s="106"/>
      <c r="S6" s="106"/>
    </row>
    <row r="7" spans="1:19" ht="15.75">
      <c r="A7" s="121" t="s">
        <v>20</v>
      </c>
      <c r="B7" s="70" t="s">
        <v>30</v>
      </c>
      <c r="C7" s="122">
        <v>23.16</v>
      </c>
      <c r="D7" s="93">
        <v>24.67</v>
      </c>
      <c r="E7" s="228">
        <f t="shared" si="0"/>
        <v>24.67</v>
      </c>
      <c r="F7" s="95">
        <f>IF(C7="","",RANK(E7,E5:E15,1))</f>
        <v>3</v>
      </c>
      <c r="G7" s="177">
        <v>0.0008864583333333333</v>
      </c>
      <c r="H7" s="125"/>
      <c r="I7" s="124">
        <f t="shared" si="4"/>
        <v>0.0008864583333333333</v>
      </c>
      <c r="J7" s="125"/>
      <c r="K7" s="125"/>
      <c r="L7" s="124">
        <f t="shared" si="5"/>
      </c>
      <c r="M7" s="126">
        <f t="shared" si="1"/>
        <v>0.0008864583333333333</v>
      </c>
      <c r="N7" s="127">
        <f t="shared" si="2"/>
        <v>1</v>
      </c>
      <c r="O7" s="128">
        <f t="shared" si="3"/>
        <v>4</v>
      </c>
      <c r="P7" s="229">
        <v>2</v>
      </c>
      <c r="Q7" s="128">
        <f>IF(P7="","",VLOOKUP(P7,'Bodové hodnocení'!$A$1:$B$20,2,FALSE))</f>
        <v>10</v>
      </c>
      <c r="R7" s="106"/>
      <c r="S7" s="106"/>
    </row>
    <row r="8" spans="1:19" ht="15.75">
      <c r="A8" s="107" t="s">
        <v>22</v>
      </c>
      <c r="B8" s="108" t="s">
        <v>7</v>
      </c>
      <c r="C8" s="109">
        <v>44.86</v>
      </c>
      <c r="D8" s="110">
        <v>44.2</v>
      </c>
      <c r="E8" s="230">
        <f t="shared" si="0"/>
        <v>44.86</v>
      </c>
      <c r="F8" s="112">
        <f>IF(C8="","",RANK(E8,E5:E15,1))</f>
        <v>10</v>
      </c>
      <c r="G8" s="176">
        <v>0.0013821759259259262</v>
      </c>
      <c r="H8" s="116"/>
      <c r="I8" s="400">
        <f t="shared" si="4"/>
        <v>0.0013821759259259262</v>
      </c>
      <c r="J8" s="116"/>
      <c r="K8" s="116"/>
      <c r="L8" s="400">
        <f t="shared" si="5"/>
      </c>
      <c r="M8" s="115">
        <f t="shared" si="1"/>
        <v>0.0013821759259259262</v>
      </c>
      <c r="N8" s="117">
        <f t="shared" si="2"/>
        <v>10</v>
      </c>
      <c r="O8" s="118">
        <f t="shared" si="3"/>
        <v>20</v>
      </c>
      <c r="P8" s="231">
        <v>11</v>
      </c>
      <c r="Q8" s="118">
        <f>IF(P8="","",VLOOKUP(P8,'Bodové hodnocení'!$A$1:$B$20,2,FALSE))</f>
        <v>1</v>
      </c>
      <c r="R8" s="106"/>
      <c r="S8" s="106"/>
    </row>
    <row r="9" spans="1:19" ht="15.75">
      <c r="A9" s="121" t="s">
        <v>23</v>
      </c>
      <c r="B9" s="72" t="s">
        <v>12</v>
      </c>
      <c r="C9" s="122">
        <v>36.01</v>
      </c>
      <c r="D9" s="93">
        <v>17.9</v>
      </c>
      <c r="E9" s="228">
        <f t="shared" si="0"/>
        <v>36.01</v>
      </c>
      <c r="F9" s="95">
        <f>IF(C9="","",RANK(E9,E5:E15,1))</f>
        <v>8</v>
      </c>
      <c r="G9" s="177">
        <v>0.0009125</v>
      </c>
      <c r="H9" s="125"/>
      <c r="I9" s="124">
        <f t="shared" si="4"/>
        <v>0.0009125</v>
      </c>
      <c r="J9" s="125"/>
      <c r="K9" s="125"/>
      <c r="L9" s="124">
        <f t="shared" si="5"/>
      </c>
      <c r="M9" s="126">
        <f t="shared" si="1"/>
        <v>0.0009125</v>
      </c>
      <c r="N9" s="127">
        <f t="shared" si="2"/>
        <v>3</v>
      </c>
      <c r="O9" s="128">
        <f t="shared" si="3"/>
        <v>11</v>
      </c>
      <c r="P9" s="229">
        <f>IF(O9="","",RANK(O9,O5:O15,1))</f>
        <v>5</v>
      </c>
      <c r="Q9" s="128">
        <f>IF(P9="","",VLOOKUP(P9,'Bodové hodnocení'!$A$1:$B$20,2,FALSE))</f>
        <v>7</v>
      </c>
      <c r="R9" s="106"/>
      <c r="S9" s="106"/>
    </row>
    <row r="10" spans="1:19" ht="15.75">
      <c r="A10" s="107" t="s">
        <v>25</v>
      </c>
      <c r="B10" s="136" t="s">
        <v>8</v>
      </c>
      <c r="C10" s="109">
        <v>22.81</v>
      </c>
      <c r="D10" s="110">
        <v>21.6</v>
      </c>
      <c r="E10" s="230">
        <f t="shared" si="0"/>
        <v>22.81</v>
      </c>
      <c r="F10" s="112">
        <f>IF(C10="","",RANK(E10,E5:E15,1))</f>
        <v>2</v>
      </c>
      <c r="G10" s="176">
        <v>0.0010680555555555556</v>
      </c>
      <c r="H10" s="116">
        <v>0.00011574074074074073</v>
      </c>
      <c r="I10" s="400">
        <f t="shared" si="4"/>
        <v>0.0011837962962962963</v>
      </c>
      <c r="J10" s="116">
        <v>0.0009083333333333334</v>
      </c>
      <c r="K10" s="116"/>
      <c r="L10" s="400">
        <f t="shared" si="5"/>
        <v>0.0009083333333333334</v>
      </c>
      <c r="M10" s="115">
        <f t="shared" si="1"/>
        <v>0.0009083333333333334</v>
      </c>
      <c r="N10" s="117">
        <f t="shared" si="2"/>
        <v>2</v>
      </c>
      <c r="O10" s="118">
        <f t="shared" si="3"/>
        <v>4</v>
      </c>
      <c r="P10" s="231">
        <f>IF(O10="","",RANK(O10,O5:O15,1))</f>
        <v>1</v>
      </c>
      <c r="Q10" s="118">
        <f>IF(P10="","",VLOOKUP(P10,'Bodové hodnocení'!$A$1:$B$20,2,FALSE))</f>
        <v>11</v>
      </c>
      <c r="R10" s="106"/>
      <c r="S10" s="106"/>
    </row>
    <row r="11" spans="1:19" ht="15.75">
      <c r="A11" s="121" t="s">
        <v>27</v>
      </c>
      <c r="B11" s="72" t="s">
        <v>5</v>
      </c>
      <c r="C11" s="122">
        <v>25.49</v>
      </c>
      <c r="D11" s="93">
        <v>23.24</v>
      </c>
      <c r="E11" s="228">
        <f t="shared" si="0"/>
        <v>25.49</v>
      </c>
      <c r="F11" s="95">
        <f>IF(C11="","",RANK(E11,E5:E15,1))</f>
        <v>4</v>
      </c>
      <c r="G11" s="177">
        <v>0.0011708333333333334</v>
      </c>
      <c r="H11" s="125"/>
      <c r="I11" s="124">
        <f t="shared" si="4"/>
        <v>0.0011708333333333334</v>
      </c>
      <c r="J11" s="125"/>
      <c r="K11" s="125"/>
      <c r="L11" s="124">
        <f t="shared" si="5"/>
      </c>
      <c r="M11" s="126">
        <f t="shared" si="1"/>
        <v>0.0011708333333333334</v>
      </c>
      <c r="N11" s="127">
        <f t="shared" si="2"/>
        <v>8</v>
      </c>
      <c r="O11" s="128">
        <f t="shared" si="3"/>
        <v>12</v>
      </c>
      <c r="P11" s="229">
        <f>IF(O11="","",RANK(O11,O5:O15,1))</f>
        <v>6</v>
      </c>
      <c r="Q11" s="128">
        <f>IF(P11="","",VLOOKUP(P11,'Bodové hodnocení'!$A$1:$B$20,2,FALSE))</f>
        <v>6</v>
      </c>
      <c r="R11" s="106"/>
      <c r="S11" s="106"/>
    </row>
    <row r="12" spans="1:19" ht="15.75">
      <c r="A12" s="107" t="s">
        <v>28</v>
      </c>
      <c r="B12" s="136" t="s">
        <v>32</v>
      </c>
      <c r="C12" s="109">
        <v>19.44</v>
      </c>
      <c r="D12" s="110">
        <v>18.76</v>
      </c>
      <c r="E12" s="230">
        <f t="shared" si="0"/>
        <v>19.44</v>
      </c>
      <c r="F12" s="112">
        <f>IF(C12="","",RANK(E12,E5:E15,1))</f>
        <v>1</v>
      </c>
      <c r="G12" s="176">
        <v>0.0009296296296296296</v>
      </c>
      <c r="H12" s="116"/>
      <c r="I12" s="400">
        <f t="shared" si="4"/>
        <v>0.0009296296296296296</v>
      </c>
      <c r="J12" s="116"/>
      <c r="K12" s="116"/>
      <c r="L12" s="400">
        <f t="shared" si="5"/>
      </c>
      <c r="M12" s="115">
        <f t="shared" si="1"/>
        <v>0.0009296296296296296</v>
      </c>
      <c r="N12" s="117">
        <f t="shared" si="2"/>
        <v>4</v>
      </c>
      <c r="O12" s="118">
        <f t="shared" si="3"/>
        <v>5</v>
      </c>
      <c r="P12" s="231">
        <f>IF(O12="","",RANK(O12,O5:O15,1))</f>
        <v>3</v>
      </c>
      <c r="Q12" s="118">
        <f>IF(P12="","",VLOOKUP(P12,'Bodové hodnocení'!$A$1:$B$20,2,FALSE))</f>
        <v>9</v>
      </c>
      <c r="R12" s="106"/>
      <c r="S12" s="106"/>
    </row>
    <row r="13" spans="1:19" ht="15.75">
      <c r="A13" s="121" t="s">
        <v>29</v>
      </c>
      <c r="B13" s="72" t="s">
        <v>26</v>
      </c>
      <c r="C13" s="122">
        <v>27.67</v>
      </c>
      <c r="D13" s="93">
        <v>29.95</v>
      </c>
      <c r="E13" s="228">
        <f>IF(C13="","",MAX(C13,D13))</f>
        <v>29.95</v>
      </c>
      <c r="F13" s="95">
        <f>IF(C13="","",RANK(E13,E5:E15,1))</f>
        <v>7</v>
      </c>
      <c r="G13" s="177">
        <v>0.0009422453703703703</v>
      </c>
      <c r="H13" s="125">
        <v>0.00011574074074074073</v>
      </c>
      <c r="I13" s="124">
        <f t="shared" si="4"/>
        <v>0.001057986111111111</v>
      </c>
      <c r="J13" s="125">
        <v>0.0010462962962962963</v>
      </c>
      <c r="K13" s="125">
        <v>0.00011574074074074073</v>
      </c>
      <c r="L13" s="124">
        <f t="shared" si="5"/>
        <v>0.001162037037037037</v>
      </c>
      <c r="M13" s="126">
        <f t="shared" si="1"/>
        <v>0.001057986111111111</v>
      </c>
      <c r="N13" s="127">
        <f t="shared" si="2"/>
        <v>6</v>
      </c>
      <c r="O13" s="128">
        <f>IF(F13="","",SUM(N13,F13))</f>
        <v>13</v>
      </c>
      <c r="P13" s="229">
        <f>IF(O13="","",RANK(O13,O5:O15,1))</f>
        <v>7</v>
      </c>
      <c r="Q13" s="128">
        <f>IF(P13="","",VLOOKUP(P13,'Bodové hodnocení'!$A$1:$B$20,2,FALSE))</f>
        <v>5</v>
      </c>
      <c r="R13" s="106"/>
      <c r="S13" s="106"/>
    </row>
    <row r="14" spans="1:19" ht="15.75">
      <c r="A14" s="261" t="s">
        <v>31</v>
      </c>
      <c r="B14" s="262" t="s">
        <v>4</v>
      </c>
      <c r="C14" s="109">
        <v>48.75</v>
      </c>
      <c r="D14" s="110">
        <v>37.81</v>
      </c>
      <c r="E14" s="230">
        <f>IF(C14="","",MAX(C14,D14))</f>
        <v>48.75</v>
      </c>
      <c r="F14" s="112">
        <f>IF(C14="","",RANK(E14,E5:E15,1))</f>
        <v>11</v>
      </c>
      <c r="G14" s="176">
        <v>0.001083912037037037</v>
      </c>
      <c r="H14" s="116"/>
      <c r="I14" s="400">
        <f t="shared" si="4"/>
        <v>0.001083912037037037</v>
      </c>
      <c r="J14" s="116">
        <v>0.0015591435185185185</v>
      </c>
      <c r="K14" s="116">
        <v>0.00023148148148148146</v>
      </c>
      <c r="L14" s="400">
        <f t="shared" si="5"/>
        <v>0.001790625</v>
      </c>
      <c r="M14" s="115">
        <f t="shared" si="1"/>
        <v>0.001083912037037037</v>
      </c>
      <c r="N14" s="117">
        <f t="shared" si="2"/>
        <v>7</v>
      </c>
      <c r="O14" s="118">
        <f>IF(F14="","",SUM(N14,F14))</f>
        <v>18</v>
      </c>
      <c r="P14" s="231">
        <f>IF(O14="","",RANK(O14,O5:O15,1))</f>
        <v>9</v>
      </c>
      <c r="Q14" s="118">
        <f>IF(P14="","",VLOOKUP(P14,'Bodové hodnocení'!$A$1:$B$20,2,FALSE))</f>
        <v>3</v>
      </c>
      <c r="R14" s="106"/>
      <c r="S14" s="106"/>
    </row>
    <row r="15" spans="1:19" ht="16.5" thickBot="1">
      <c r="A15" s="121" t="s">
        <v>33</v>
      </c>
      <c r="B15" s="70" t="s">
        <v>24</v>
      </c>
      <c r="C15" s="122">
        <v>38.99</v>
      </c>
      <c r="D15" s="93">
        <v>39.89</v>
      </c>
      <c r="E15" s="228">
        <f>IF(C15="","",MAX(C15,D15))</f>
        <v>39.89</v>
      </c>
      <c r="F15" s="95">
        <f>IF(C15="","",RANK(E15,E5:E15,1))</f>
        <v>9</v>
      </c>
      <c r="G15" s="177">
        <v>0.0013092592592592591</v>
      </c>
      <c r="H15" s="125">
        <v>0.00011574074074074073</v>
      </c>
      <c r="I15" s="124">
        <f t="shared" si="4"/>
        <v>0.0014249999999999998</v>
      </c>
      <c r="J15" s="125"/>
      <c r="K15" s="125"/>
      <c r="L15" s="124">
        <f t="shared" si="5"/>
      </c>
      <c r="M15" s="126">
        <f t="shared" si="1"/>
        <v>0.0014249999999999998</v>
      </c>
      <c r="N15" s="127">
        <f t="shared" si="2"/>
        <v>11</v>
      </c>
      <c r="O15" s="128">
        <f>IF(F15="","",SUM(N15,F15))</f>
        <v>20</v>
      </c>
      <c r="P15" s="229">
        <f>IF(O15="","",RANK(O15,O5:O15,1))</f>
        <v>10</v>
      </c>
      <c r="Q15" s="128">
        <f>IF(P15="","",VLOOKUP(P15,'Bodové hodnocení'!$A$1:$B$20,2,FALSE))</f>
        <v>2</v>
      </c>
      <c r="R15" s="106"/>
      <c r="S15" s="106"/>
    </row>
    <row r="16" spans="1:17" ht="16.5" thickBot="1">
      <c r="A16" s="131"/>
      <c r="B16" s="131"/>
      <c r="C16" s="132"/>
      <c r="D16" s="132"/>
      <c r="E16" s="131"/>
      <c r="F16" s="131"/>
      <c r="G16" s="131"/>
      <c r="H16" s="131"/>
      <c r="I16" s="131"/>
      <c r="J16" s="131"/>
      <c r="K16" s="131"/>
      <c r="L16" s="131"/>
      <c r="M16" s="131"/>
      <c r="N16" s="131"/>
      <c r="O16" s="131"/>
      <c r="P16" s="133"/>
      <c r="Q16" s="133"/>
    </row>
    <row r="17" spans="1:17" ht="15.75" customHeight="1">
      <c r="A17" s="481" t="s">
        <v>52</v>
      </c>
      <c r="B17" s="481"/>
      <c r="C17" s="481" t="s">
        <v>39</v>
      </c>
      <c r="D17" s="481"/>
      <c r="E17" s="481"/>
      <c r="F17" s="481"/>
      <c r="G17" s="482" t="s">
        <v>40</v>
      </c>
      <c r="H17" s="482"/>
      <c r="I17" s="482"/>
      <c r="J17" s="482"/>
      <c r="K17" s="482"/>
      <c r="L17" s="482"/>
      <c r="M17" s="482"/>
      <c r="N17" s="482"/>
      <c r="O17" s="82"/>
      <c r="P17" s="225"/>
      <c r="Q17" s="224"/>
    </row>
    <row r="18" spans="1:17" ht="16.5" thickBot="1">
      <c r="A18" s="135" t="s">
        <v>44</v>
      </c>
      <c r="B18" s="136" t="s">
        <v>2</v>
      </c>
      <c r="C18" s="83" t="s">
        <v>45</v>
      </c>
      <c r="D18" s="85" t="s">
        <v>46</v>
      </c>
      <c r="E18" s="232" t="s">
        <v>47</v>
      </c>
      <c r="F18" s="142" t="s">
        <v>48</v>
      </c>
      <c r="G18" s="88" t="s">
        <v>49</v>
      </c>
      <c r="H18" s="89" t="s">
        <v>50</v>
      </c>
      <c r="I18" s="88"/>
      <c r="J18" s="89" t="s">
        <v>51</v>
      </c>
      <c r="K18" s="89" t="s">
        <v>50</v>
      </c>
      <c r="L18" s="89"/>
      <c r="M18" s="90" t="s">
        <v>47</v>
      </c>
      <c r="N18" s="87" t="s">
        <v>48</v>
      </c>
      <c r="O18" s="233" t="s">
        <v>41</v>
      </c>
      <c r="P18" s="234" t="s">
        <v>42</v>
      </c>
      <c r="Q18" s="235" t="s">
        <v>43</v>
      </c>
    </row>
    <row r="19" spans="1:19" ht="15.75">
      <c r="A19" s="91" t="s">
        <v>18</v>
      </c>
      <c r="B19" s="66" t="s">
        <v>21</v>
      </c>
      <c r="C19" s="92">
        <v>21.66</v>
      </c>
      <c r="D19" s="143">
        <v>22.24</v>
      </c>
      <c r="E19" s="236">
        <f aca="true" t="shared" si="6" ref="E19:E32">IF(C19="","",MAX(C19,D19))</f>
        <v>22.24</v>
      </c>
      <c r="F19" s="144">
        <f>IF(C19="","",RANK(E19,E19:E32,1))</f>
        <v>6</v>
      </c>
      <c r="G19" s="96">
        <v>0.0007899305555555555</v>
      </c>
      <c r="H19" s="96"/>
      <c r="I19" s="98">
        <f>IF(G19="","",G19+H19)</f>
        <v>0.0007899305555555555</v>
      </c>
      <c r="J19" s="99"/>
      <c r="K19" s="96"/>
      <c r="L19" s="98">
        <f>IF(J19="","",J19+K19)</f>
      </c>
      <c r="M19" s="145">
        <f aca="true" t="shared" si="7" ref="M19:M32">IF(I19="","",MIN(L19,I19))</f>
        <v>0.0007899305555555555</v>
      </c>
      <c r="N19" s="102">
        <f aca="true" t="shared" si="8" ref="N19:N32">IF(M19="","",RANK(M19,$M$19:$M$32,1))</f>
        <v>3</v>
      </c>
      <c r="O19" s="237">
        <f aca="true" t="shared" si="9" ref="O19:O32">IF(F19="","",SUM(N19,F19))</f>
        <v>9</v>
      </c>
      <c r="P19" s="129">
        <v>4</v>
      </c>
      <c r="Q19" s="128">
        <f>IF(P19="","",VLOOKUP(P19,'Bodové hodnocení'!$A$1:$B$20,2,FALSE))</f>
        <v>8</v>
      </c>
      <c r="R19" s="106"/>
      <c r="S19" s="106"/>
    </row>
    <row r="20" spans="1:19" ht="15.75">
      <c r="A20" s="107" t="s">
        <v>19</v>
      </c>
      <c r="B20" s="108" t="s">
        <v>6</v>
      </c>
      <c r="C20" s="109">
        <v>25.91</v>
      </c>
      <c r="D20" s="147">
        <v>27.47</v>
      </c>
      <c r="E20" s="238">
        <f t="shared" si="6"/>
        <v>27.47</v>
      </c>
      <c r="F20" s="117">
        <f>IF(C20="","",RANK(E20,E19:E32,1))</f>
        <v>9</v>
      </c>
      <c r="G20" s="113">
        <v>0.0008225694444444443</v>
      </c>
      <c r="H20" s="116"/>
      <c r="I20" s="400">
        <f aca="true" t="shared" si="10" ref="I20:I32">IF(G20="","",G20+H20)</f>
        <v>0.0008225694444444443</v>
      </c>
      <c r="J20" s="116"/>
      <c r="K20" s="116"/>
      <c r="L20" s="400">
        <f aca="true" t="shared" si="11" ref="L20:L32">IF(J20="","",J20+K20)</f>
      </c>
      <c r="M20" s="115">
        <f t="shared" si="7"/>
        <v>0.0008225694444444443</v>
      </c>
      <c r="N20" s="117">
        <f t="shared" si="8"/>
        <v>6</v>
      </c>
      <c r="O20" s="118">
        <f t="shared" si="9"/>
        <v>15</v>
      </c>
      <c r="P20" s="231">
        <f>IF(O20="","",RANK(O20,O19:O32,1))</f>
        <v>7</v>
      </c>
      <c r="Q20" s="118">
        <f>IF(P20="","",VLOOKUP(P20,'Bodové hodnocení'!$A$1:$B$20,2,FALSE))</f>
        <v>5</v>
      </c>
      <c r="R20" s="106"/>
      <c r="S20" s="106"/>
    </row>
    <row r="21" spans="1:19" ht="15.75">
      <c r="A21" s="121" t="s">
        <v>20</v>
      </c>
      <c r="B21" s="70" t="s">
        <v>10</v>
      </c>
      <c r="C21" s="122">
        <v>25.01</v>
      </c>
      <c r="D21" s="148">
        <v>32.8</v>
      </c>
      <c r="E21" s="239">
        <f t="shared" si="6"/>
        <v>32.8</v>
      </c>
      <c r="F21" s="149">
        <f>IF(C21="","",RANK(E21,E19:E32,1))</f>
        <v>11</v>
      </c>
      <c r="G21" s="150">
        <v>0.0008782407407407406</v>
      </c>
      <c r="H21" s="125">
        <v>0.00023148148148148146</v>
      </c>
      <c r="I21" s="124">
        <f t="shared" si="10"/>
        <v>0.001109722222222222</v>
      </c>
      <c r="J21" s="125"/>
      <c r="K21" s="125"/>
      <c r="L21" s="124">
        <f t="shared" si="11"/>
      </c>
      <c r="M21" s="126">
        <f t="shared" si="7"/>
        <v>0.001109722222222222</v>
      </c>
      <c r="N21" s="127">
        <f t="shared" si="8"/>
        <v>13</v>
      </c>
      <c r="O21" s="128">
        <f t="shared" si="9"/>
        <v>24</v>
      </c>
      <c r="P21" s="129">
        <f>IF(O21="","",RANK(O21,O19:O32,1))</f>
        <v>13</v>
      </c>
      <c r="Q21" s="128">
        <f>IF(P21="","",VLOOKUP(P21,'Bodové hodnocení'!$A$1:$B$20,2,FALSE))</f>
        <v>1</v>
      </c>
      <c r="R21" s="106"/>
      <c r="S21" s="106"/>
    </row>
    <row r="22" spans="1:19" ht="15.75">
      <c r="A22" s="107" t="s">
        <v>22</v>
      </c>
      <c r="B22" s="108" t="s">
        <v>89</v>
      </c>
      <c r="C22" s="109">
        <v>21.23</v>
      </c>
      <c r="D22" s="147">
        <v>22.12</v>
      </c>
      <c r="E22" s="238">
        <f t="shared" si="6"/>
        <v>22.12</v>
      </c>
      <c r="F22" s="117">
        <f>IF(C22="","",RANK(E22,E19:E32,1))</f>
        <v>5</v>
      </c>
      <c r="G22" s="113">
        <v>0.0008484953703703704</v>
      </c>
      <c r="H22" s="116"/>
      <c r="I22" s="400">
        <f t="shared" si="10"/>
        <v>0.0008484953703703704</v>
      </c>
      <c r="J22" s="116"/>
      <c r="K22" s="116"/>
      <c r="L22" s="400">
        <f t="shared" si="11"/>
      </c>
      <c r="M22" s="115">
        <f t="shared" si="7"/>
        <v>0.0008484953703703704</v>
      </c>
      <c r="N22" s="117">
        <f t="shared" si="8"/>
        <v>7</v>
      </c>
      <c r="O22" s="118">
        <f t="shared" si="9"/>
        <v>12</v>
      </c>
      <c r="P22" s="231">
        <f>IF(O22="","",RANK(O22,O19:O32,1))</f>
        <v>5</v>
      </c>
      <c r="Q22" s="118">
        <f>IF(P22="","",VLOOKUP(P22,'Bodové hodnocení'!$A$1:$B$20,2,FALSE))</f>
        <v>7</v>
      </c>
      <c r="R22" s="106"/>
      <c r="S22" s="106"/>
    </row>
    <row r="23" spans="1:19" ht="15.75">
      <c r="A23" s="121" t="s">
        <v>23</v>
      </c>
      <c r="B23" s="70" t="s">
        <v>32</v>
      </c>
      <c r="C23" s="122">
        <v>17.75</v>
      </c>
      <c r="D23" s="148">
        <v>17.96</v>
      </c>
      <c r="E23" s="239">
        <f t="shared" si="6"/>
        <v>17.96</v>
      </c>
      <c r="F23" s="149">
        <f>IF(C23="","",RANK(E23,E19:E32,1))</f>
        <v>1</v>
      </c>
      <c r="G23" s="150">
        <v>0.0007344907407407409</v>
      </c>
      <c r="H23" s="125"/>
      <c r="I23" s="124">
        <f t="shared" si="10"/>
        <v>0.0007344907407407409</v>
      </c>
      <c r="J23" s="125"/>
      <c r="K23" s="125"/>
      <c r="L23" s="124">
        <f t="shared" si="11"/>
      </c>
      <c r="M23" s="126">
        <f t="shared" si="7"/>
        <v>0.0007344907407407409</v>
      </c>
      <c r="N23" s="127">
        <f t="shared" si="8"/>
        <v>1</v>
      </c>
      <c r="O23" s="128">
        <f t="shared" si="9"/>
        <v>2</v>
      </c>
      <c r="P23" s="129">
        <f>IF(O23="","",RANK(O23,O19:O32,1))</f>
        <v>1</v>
      </c>
      <c r="Q23" s="128">
        <f>IF(P23="","",VLOOKUP(P23,'Bodové hodnocení'!$A$1:$B$20,2,FALSE))</f>
        <v>11</v>
      </c>
      <c r="R23" s="106"/>
      <c r="S23" s="106"/>
    </row>
    <row r="24" spans="1:19" ht="15.75">
      <c r="A24" s="107" t="s">
        <v>25</v>
      </c>
      <c r="B24" s="108" t="s">
        <v>12</v>
      </c>
      <c r="C24" s="109">
        <v>21.8</v>
      </c>
      <c r="D24" s="147">
        <v>21.57</v>
      </c>
      <c r="E24" s="238">
        <f t="shared" si="6"/>
        <v>21.8</v>
      </c>
      <c r="F24" s="117">
        <f>IF(C24="","",RANK(E24,E19:E32,1))</f>
        <v>4</v>
      </c>
      <c r="G24" s="113">
        <v>0.0007932870370370369</v>
      </c>
      <c r="H24" s="116"/>
      <c r="I24" s="400">
        <f t="shared" si="10"/>
        <v>0.0007932870370370369</v>
      </c>
      <c r="J24" s="116"/>
      <c r="K24" s="116"/>
      <c r="L24" s="400">
        <f t="shared" si="11"/>
      </c>
      <c r="M24" s="115">
        <f t="shared" si="7"/>
        <v>0.0007932870370370369</v>
      </c>
      <c r="N24" s="117">
        <f t="shared" si="8"/>
        <v>5</v>
      </c>
      <c r="O24" s="118">
        <f t="shared" si="9"/>
        <v>9</v>
      </c>
      <c r="P24" s="231">
        <f>IF(O24="","",RANK(O24,O19:O32,1))</f>
        <v>3</v>
      </c>
      <c r="Q24" s="118">
        <f>IF(P24="","",VLOOKUP(P24,'Bodové hodnocení'!$A$1:$B$20,2,FALSE))</f>
        <v>9</v>
      </c>
      <c r="R24" s="106"/>
      <c r="S24" s="106"/>
    </row>
    <row r="25" spans="1:19" ht="15.75">
      <c r="A25" s="121" t="s">
        <v>27</v>
      </c>
      <c r="B25" s="70" t="s">
        <v>8</v>
      </c>
      <c r="C25" s="122">
        <v>26.2</v>
      </c>
      <c r="D25" s="148">
        <v>26.89</v>
      </c>
      <c r="E25" s="239">
        <f t="shared" si="6"/>
        <v>26.89</v>
      </c>
      <c r="F25" s="149">
        <f>IF(C25="","",RANK(E25,E19:E32,1))</f>
        <v>8</v>
      </c>
      <c r="G25" s="150">
        <v>0.0007726851851851852</v>
      </c>
      <c r="H25" s="125">
        <v>0.00011574074074074073</v>
      </c>
      <c r="I25" s="124">
        <f t="shared" si="10"/>
        <v>0.0008884259259259259</v>
      </c>
      <c r="J25" s="125"/>
      <c r="K25" s="125"/>
      <c r="L25" s="124">
        <f t="shared" si="11"/>
      </c>
      <c r="M25" s="126">
        <f t="shared" si="7"/>
        <v>0.0008884259259259259</v>
      </c>
      <c r="N25" s="127">
        <f t="shared" si="8"/>
        <v>9</v>
      </c>
      <c r="O25" s="128">
        <f t="shared" si="9"/>
        <v>17</v>
      </c>
      <c r="P25" s="129">
        <v>10</v>
      </c>
      <c r="Q25" s="128">
        <f>IF(P25="","",VLOOKUP(P25,'Bodové hodnocení'!$A$1:$B$20,2,FALSE))</f>
        <v>2</v>
      </c>
      <c r="R25" s="106"/>
      <c r="S25" s="106"/>
    </row>
    <row r="26" spans="1:19" ht="15.75">
      <c r="A26" s="107" t="s">
        <v>28</v>
      </c>
      <c r="B26" s="108" t="s">
        <v>7</v>
      </c>
      <c r="C26" s="109">
        <v>19.08</v>
      </c>
      <c r="D26" s="147">
        <v>21.32</v>
      </c>
      <c r="E26" s="238">
        <f t="shared" si="6"/>
        <v>21.32</v>
      </c>
      <c r="F26" s="117">
        <f>IF(C26="","",RANK(E26,E19:E32,1))</f>
        <v>3</v>
      </c>
      <c r="G26" s="113">
        <v>0.0009880787037037037</v>
      </c>
      <c r="H26" s="116">
        <v>0.00023148148148148146</v>
      </c>
      <c r="I26" s="400">
        <f t="shared" si="10"/>
        <v>0.001219560185185185</v>
      </c>
      <c r="J26" s="116"/>
      <c r="K26" s="116"/>
      <c r="L26" s="400">
        <f t="shared" si="11"/>
      </c>
      <c r="M26" s="115">
        <f t="shared" si="7"/>
        <v>0.001219560185185185</v>
      </c>
      <c r="N26" s="117">
        <f t="shared" si="8"/>
        <v>14</v>
      </c>
      <c r="O26" s="118">
        <f t="shared" si="9"/>
        <v>17</v>
      </c>
      <c r="P26" s="231">
        <f>IF(O26="","",RANK(O26,O19:O32,1))</f>
        <v>8</v>
      </c>
      <c r="Q26" s="118">
        <f>IF(P26="","",VLOOKUP(P26,'Bodové hodnocení'!$A$1:$B$20,2,FALSE))</f>
        <v>4</v>
      </c>
      <c r="R26" s="106"/>
      <c r="S26" s="106"/>
    </row>
    <row r="27" spans="1:19" ht="15.75">
      <c r="A27" s="121" t="s">
        <v>29</v>
      </c>
      <c r="B27" s="70" t="s">
        <v>9</v>
      </c>
      <c r="C27" s="122">
        <v>40.4</v>
      </c>
      <c r="D27" s="148">
        <v>23.03</v>
      </c>
      <c r="E27" s="239" t="s">
        <v>53</v>
      </c>
      <c r="F27" s="149">
        <v>14</v>
      </c>
      <c r="G27" s="150">
        <v>0.0007418981481481482</v>
      </c>
      <c r="H27" s="125">
        <v>0.00011574074074074073</v>
      </c>
      <c r="I27" s="124">
        <f t="shared" si="10"/>
        <v>0.0008576388888888889</v>
      </c>
      <c r="J27" s="125">
        <v>0.002027199074074074</v>
      </c>
      <c r="K27" s="125">
        <v>0.0005787037037037038</v>
      </c>
      <c r="L27" s="124">
        <f t="shared" si="11"/>
        <v>0.0026059027777777777</v>
      </c>
      <c r="M27" s="126">
        <f t="shared" si="7"/>
        <v>0.0008576388888888889</v>
      </c>
      <c r="N27" s="127">
        <f t="shared" si="8"/>
        <v>8</v>
      </c>
      <c r="O27" s="128">
        <f t="shared" si="9"/>
        <v>22</v>
      </c>
      <c r="P27" s="129">
        <f>IF(O27="","",RANK(O27,O19:O32,1))</f>
        <v>12</v>
      </c>
      <c r="Q27" s="128">
        <f>IF(P27="","",VLOOKUP(P27,'Bodové hodnocení'!$A$1:$B$20,2,FALSE))</f>
        <v>1</v>
      </c>
      <c r="R27" s="106"/>
      <c r="S27" s="106"/>
    </row>
    <row r="28" spans="1:19" ht="15.75">
      <c r="A28" s="107" t="s">
        <v>31</v>
      </c>
      <c r="B28" s="108" t="s">
        <v>5</v>
      </c>
      <c r="C28" s="154">
        <v>20.9</v>
      </c>
      <c r="D28" s="147">
        <v>22.63</v>
      </c>
      <c r="E28" s="238">
        <f t="shared" si="6"/>
        <v>22.63</v>
      </c>
      <c r="F28" s="117">
        <f>IF(C28="","",RANK(E28,E19:E32,1))</f>
        <v>7</v>
      </c>
      <c r="G28" s="113">
        <v>0.0008055555555555555</v>
      </c>
      <c r="H28" s="116">
        <v>0.00011574074074074073</v>
      </c>
      <c r="I28" s="400">
        <f t="shared" si="10"/>
        <v>0.0009212962962962961</v>
      </c>
      <c r="J28" s="116"/>
      <c r="K28" s="116"/>
      <c r="L28" s="400">
        <f t="shared" si="11"/>
      </c>
      <c r="M28" s="115">
        <f t="shared" si="7"/>
        <v>0.0009212962962962961</v>
      </c>
      <c r="N28" s="117">
        <f t="shared" si="8"/>
        <v>10</v>
      </c>
      <c r="O28" s="118">
        <f t="shared" si="9"/>
        <v>17</v>
      </c>
      <c r="P28" s="231">
        <v>9</v>
      </c>
      <c r="Q28" s="118">
        <f>IF(P28="","",VLOOKUP(P28,'Bodové hodnocení'!$A$1:$B$20,2,FALSE))</f>
        <v>3</v>
      </c>
      <c r="R28" s="106"/>
      <c r="S28" s="106"/>
    </row>
    <row r="29" spans="1:19" ht="15.75">
      <c r="A29" s="121" t="s">
        <v>33</v>
      </c>
      <c r="B29" s="72" t="s">
        <v>24</v>
      </c>
      <c r="C29" s="155">
        <v>44.68</v>
      </c>
      <c r="D29" s="148">
        <v>39.59</v>
      </c>
      <c r="E29" s="239">
        <f t="shared" si="6"/>
        <v>44.68</v>
      </c>
      <c r="F29" s="149">
        <f>IF(C29="","",RANK(E29,E19:E32,1))</f>
        <v>13</v>
      </c>
      <c r="G29" s="150">
        <v>0.0009729166666666666</v>
      </c>
      <c r="H29" s="125">
        <v>0.00011574074074074073</v>
      </c>
      <c r="I29" s="124">
        <f t="shared" si="10"/>
        <v>0.0010886574074074073</v>
      </c>
      <c r="J29" s="125"/>
      <c r="K29" s="125"/>
      <c r="L29" s="124">
        <f t="shared" si="11"/>
      </c>
      <c r="M29" s="126">
        <f t="shared" si="7"/>
        <v>0.0010886574074074073</v>
      </c>
      <c r="N29" s="127">
        <f t="shared" si="8"/>
        <v>12</v>
      </c>
      <c r="O29" s="128">
        <f t="shared" si="9"/>
        <v>25</v>
      </c>
      <c r="P29" s="129">
        <f>IF(O29="","",RANK(O29,O19:O32,1))</f>
        <v>14</v>
      </c>
      <c r="Q29" s="128">
        <f>IF(P29="","",VLOOKUP(P29,'Bodové hodnocení'!$A$1:$B$20,2,FALSE))</f>
        <v>1</v>
      </c>
      <c r="R29" s="106"/>
      <c r="S29" s="106"/>
    </row>
    <row r="30" spans="1:19" ht="15.75">
      <c r="A30" s="135" t="s">
        <v>34</v>
      </c>
      <c r="B30" s="108" t="s">
        <v>30</v>
      </c>
      <c r="C30" s="154">
        <v>26.31</v>
      </c>
      <c r="D30" s="147">
        <v>29.05</v>
      </c>
      <c r="E30" s="238">
        <f t="shared" si="6"/>
        <v>29.05</v>
      </c>
      <c r="F30" s="117">
        <f>IF(C30="","",RANK(E30,E19:E32,1))</f>
        <v>10</v>
      </c>
      <c r="G30" s="113">
        <v>0.0008325231481481482</v>
      </c>
      <c r="H30" s="116">
        <v>0.00011574074074074073</v>
      </c>
      <c r="I30" s="400">
        <f t="shared" si="10"/>
        <v>0.0009482638888888889</v>
      </c>
      <c r="J30" s="116"/>
      <c r="K30" s="116"/>
      <c r="L30" s="400">
        <f t="shared" si="11"/>
      </c>
      <c r="M30" s="115">
        <f t="shared" si="7"/>
        <v>0.0009482638888888889</v>
      </c>
      <c r="N30" s="117">
        <f t="shared" si="8"/>
        <v>11</v>
      </c>
      <c r="O30" s="118">
        <f t="shared" si="9"/>
        <v>21</v>
      </c>
      <c r="P30" s="231">
        <f>IF(O30="","",RANK(O30,O19:O32,1))</f>
        <v>11</v>
      </c>
      <c r="Q30" s="118">
        <f>IF(P30="","",VLOOKUP(P30,'Bodové hodnocení'!$A$1:$B$20,2,FALSE))</f>
        <v>1</v>
      </c>
      <c r="R30" s="106"/>
      <c r="S30" s="106"/>
    </row>
    <row r="31" spans="1:19" ht="15.75">
      <c r="A31" s="164" t="s">
        <v>35</v>
      </c>
      <c r="B31" s="70" t="s">
        <v>4</v>
      </c>
      <c r="C31" s="155">
        <v>36.3</v>
      </c>
      <c r="D31" s="148">
        <v>35.37</v>
      </c>
      <c r="E31" s="239">
        <f t="shared" si="6"/>
        <v>36.3</v>
      </c>
      <c r="F31" s="149">
        <f>IF(C31="","",RANK(E31,E19:E32,1))</f>
        <v>12</v>
      </c>
      <c r="G31" s="150">
        <v>0.0007891203703703705</v>
      </c>
      <c r="H31" s="125"/>
      <c r="I31" s="124">
        <f t="shared" si="10"/>
        <v>0.0007891203703703705</v>
      </c>
      <c r="J31" s="125"/>
      <c r="K31" s="125"/>
      <c r="L31" s="124">
        <f t="shared" si="11"/>
      </c>
      <c r="M31" s="126">
        <f t="shared" si="7"/>
        <v>0.0007891203703703705</v>
      </c>
      <c r="N31" s="127">
        <f t="shared" si="8"/>
        <v>2</v>
      </c>
      <c r="O31" s="128">
        <f t="shared" si="9"/>
        <v>14</v>
      </c>
      <c r="P31" s="129">
        <f>IF(O31="","",RANK(O31,O19:O32,1))</f>
        <v>6</v>
      </c>
      <c r="Q31" s="128">
        <f>IF(P31="","",VLOOKUP(P31,'Bodové hodnocení'!$A$1:$B$20,2,FALSE))</f>
        <v>6</v>
      </c>
      <c r="R31" s="106"/>
      <c r="S31" s="106"/>
    </row>
    <row r="32" spans="1:19" ht="16.5" thickBot="1">
      <c r="A32" s="135" t="s">
        <v>36</v>
      </c>
      <c r="B32" s="136" t="s">
        <v>26</v>
      </c>
      <c r="C32" s="154">
        <v>20.35</v>
      </c>
      <c r="D32" s="147">
        <v>20.03</v>
      </c>
      <c r="E32" s="238">
        <f t="shared" si="6"/>
        <v>20.35</v>
      </c>
      <c r="F32" s="117">
        <f>IF(C32="","",RANK(E32,E19:E32,1))</f>
        <v>2</v>
      </c>
      <c r="G32" s="113">
        <v>0.0008731481481481482</v>
      </c>
      <c r="H32" s="116">
        <v>0.00011574074074074073</v>
      </c>
      <c r="I32" s="400">
        <f t="shared" si="10"/>
        <v>0.000988888888888889</v>
      </c>
      <c r="J32" s="116">
        <v>0.0006770833333333334</v>
      </c>
      <c r="K32" s="116">
        <v>0.00011574074074074073</v>
      </c>
      <c r="L32" s="400">
        <f t="shared" si="11"/>
        <v>0.000792824074074074</v>
      </c>
      <c r="M32" s="115">
        <f t="shared" si="7"/>
        <v>0.000792824074074074</v>
      </c>
      <c r="N32" s="117">
        <f t="shared" si="8"/>
        <v>4</v>
      </c>
      <c r="O32" s="118">
        <f t="shared" si="9"/>
        <v>6</v>
      </c>
      <c r="P32" s="231">
        <f>IF(O32="","",RANK(O32,O19:O32,1))</f>
        <v>2</v>
      </c>
      <c r="Q32" s="118">
        <f>IF(P32="","",VLOOKUP(P32,'Bodové hodnocení'!$A$1:$B$20,2,FALSE))</f>
        <v>10</v>
      </c>
      <c r="R32" s="106"/>
      <c r="S32" s="106"/>
    </row>
    <row r="33" spans="1:17" ht="15">
      <c r="A33" s="464"/>
      <c r="B33" s="64"/>
      <c r="C33" s="64"/>
      <c r="D33" s="64"/>
      <c r="E33" s="64"/>
      <c r="F33" s="64"/>
      <c r="G33" s="64"/>
      <c r="H33" s="64"/>
      <c r="I33" s="64"/>
      <c r="J33" s="64"/>
      <c r="K33" s="64"/>
      <c r="L33" s="64"/>
      <c r="M33" s="64"/>
      <c r="N33" s="64"/>
      <c r="O33" s="64"/>
      <c r="P33" s="64"/>
      <c r="Q33" s="64"/>
    </row>
    <row r="35" ht="15">
      <c r="G35" s="414"/>
    </row>
  </sheetData>
  <sheetProtection selectLockedCells="1" selectUnlockedCells="1"/>
  <mergeCells count="7">
    <mergeCell ref="A1:Q1"/>
    <mergeCell ref="A3:B3"/>
    <mergeCell ref="C3:F3"/>
    <mergeCell ref="G3:N3"/>
    <mergeCell ref="A17:B17"/>
    <mergeCell ref="C17:F17"/>
    <mergeCell ref="G17:N17"/>
  </mergeCells>
  <printOptions/>
  <pageMargins left="0.11805555555555555" right="0.11805555555555555" top="0.5902777777777778" bottom="0.5909722222222222" header="0.5118055555555555" footer="0.31527777777777777"/>
  <pageSetup horizontalDpi="300" verticalDpi="300" orientation="landscape" paperSize="9" scale="75" r:id="rId1"/>
  <headerFooter alignWithMargins="0">
    <oddFooter>&amp;CHlučinská liga mládeže - 4. ročník 2015 / 2016&amp;RPro HLM zpracoval Durlák Jan</oddFooter>
  </headerFooter>
  <colBreaks count="1" manualBreakCount="1">
    <brk id="17" max="65535" man="1"/>
  </colBreaks>
  <ignoredErrors>
    <ignoredError sqref="H14 J8:K9 M14 J22:K26 M32 H8 H9 H11 H12 H22 H23 H24 H31 J11:K12 K10 M8 M9 M10 M11 M12 M13 M22 M23 M24 M25 M26 M27 M28 M29 M30 M31 O32 O22 O23 O24 O25 O26 O27 O28 O29 O30 O31 O8 O9 O10 O11 O12 O13 O14 J28:K31" formula="1"/>
  </ignoredErrors>
</worksheet>
</file>

<file path=xl/worksheets/sheet5.xml><?xml version="1.0" encoding="utf-8"?>
<worksheet xmlns="http://schemas.openxmlformats.org/spreadsheetml/2006/main" xmlns:r="http://schemas.openxmlformats.org/officeDocument/2006/relationships">
  <dimension ref="A1:T30"/>
  <sheetViews>
    <sheetView showGridLines="0" zoomScale="90" zoomScaleNormal="90" zoomScaleSheetLayoutView="80" zoomScalePageLayoutView="0" workbookViewId="0" topLeftCell="A1">
      <selection activeCell="L8" sqref="L8"/>
    </sheetView>
  </sheetViews>
  <sheetFormatPr defaultColWidth="9.140625" defaultRowHeight="15"/>
  <cols>
    <col min="1" max="1" width="7.00390625" style="0" customWidth="1"/>
    <col min="2" max="2" width="16.8515625" style="0" customWidth="1"/>
    <col min="3" max="4" width="12.7109375" style="0" customWidth="1"/>
    <col min="5" max="5" width="13.7109375" style="0" customWidth="1"/>
    <col min="6" max="12" width="10.7109375" style="0" customWidth="1"/>
    <col min="13" max="13" width="13.7109375" style="0" customWidth="1"/>
    <col min="14" max="14" width="10.7109375" style="0" customWidth="1"/>
    <col min="15" max="15" width="17.140625" style="0" customWidth="1"/>
    <col min="16" max="17" width="10.7109375" style="0" customWidth="1"/>
    <col min="18" max="19" width="9.140625" style="79" customWidth="1"/>
    <col min="20" max="20" width="9.140625" style="80" customWidth="1"/>
  </cols>
  <sheetData>
    <row r="1" spans="1:17" ht="22.5">
      <c r="A1" s="480" t="s">
        <v>81</v>
      </c>
      <c r="B1" s="480"/>
      <c r="C1" s="480"/>
      <c r="D1" s="480"/>
      <c r="E1" s="480"/>
      <c r="F1" s="480"/>
      <c r="G1" s="480"/>
      <c r="H1" s="480"/>
      <c r="I1" s="480"/>
      <c r="J1" s="480"/>
      <c r="K1" s="480"/>
      <c r="L1" s="480"/>
      <c r="M1" s="480"/>
      <c r="N1" s="480"/>
      <c r="O1" s="480"/>
      <c r="P1" s="480"/>
      <c r="Q1" s="480"/>
    </row>
    <row r="2" ht="15.75">
      <c r="A2" s="81"/>
    </row>
    <row r="3" spans="1:17" ht="15.75" customHeight="1">
      <c r="A3" s="481" t="s">
        <v>38</v>
      </c>
      <c r="B3" s="481"/>
      <c r="C3" s="481" t="s">
        <v>39</v>
      </c>
      <c r="D3" s="481"/>
      <c r="E3" s="481"/>
      <c r="F3" s="481"/>
      <c r="G3" s="481" t="s">
        <v>82</v>
      </c>
      <c r="H3" s="481"/>
      <c r="I3" s="481"/>
      <c r="J3" s="481"/>
      <c r="K3" s="481"/>
      <c r="L3" s="481"/>
      <c r="M3" s="481"/>
      <c r="N3" s="481"/>
      <c r="O3" s="483" t="s">
        <v>41</v>
      </c>
      <c r="P3" s="484" t="s">
        <v>42</v>
      </c>
      <c r="Q3" s="483" t="s">
        <v>43</v>
      </c>
    </row>
    <row r="4" spans="1:17" ht="15.75">
      <c r="A4" s="83" t="s">
        <v>44</v>
      </c>
      <c r="B4" s="84" t="s">
        <v>2</v>
      </c>
      <c r="C4" s="83" t="s">
        <v>45</v>
      </c>
      <c r="D4" s="85" t="s">
        <v>46</v>
      </c>
      <c r="E4" s="86" t="s">
        <v>47</v>
      </c>
      <c r="F4" s="87" t="s">
        <v>48</v>
      </c>
      <c r="G4" s="88" t="s">
        <v>49</v>
      </c>
      <c r="H4" s="89" t="s">
        <v>51</v>
      </c>
      <c r="I4" s="89" t="s">
        <v>47</v>
      </c>
      <c r="J4" s="88" t="s">
        <v>49</v>
      </c>
      <c r="K4" s="89" t="s">
        <v>51</v>
      </c>
      <c r="L4" s="89" t="s">
        <v>47</v>
      </c>
      <c r="M4" s="90" t="s">
        <v>47</v>
      </c>
      <c r="N4" s="87" t="s">
        <v>48</v>
      </c>
      <c r="O4" s="483"/>
      <c r="P4" s="484"/>
      <c r="Q4" s="483"/>
    </row>
    <row r="5" spans="1:19" ht="15.75">
      <c r="A5" s="91" t="s">
        <v>18</v>
      </c>
      <c r="B5" s="66" t="s">
        <v>6</v>
      </c>
      <c r="C5" s="92">
        <v>38.425</v>
      </c>
      <c r="D5" s="93">
        <v>37.984</v>
      </c>
      <c r="E5" s="94">
        <f aca="true" t="shared" si="0" ref="E5:E12">IF(C5="","",MAX(C5,D5))</f>
        <v>38.425</v>
      </c>
      <c r="F5" s="95">
        <f aca="true" t="shared" si="1" ref="F5:F14">IF(C5="","",RANK(E5,$E$5:$E$14,1))</f>
        <v>6</v>
      </c>
      <c r="G5" s="96">
        <v>0.0010202546296296296</v>
      </c>
      <c r="H5" s="96">
        <v>0.0010184027777777776</v>
      </c>
      <c r="I5" s="98">
        <f aca="true" t="shared" si="2" ref="I5:I11">IF(G5="","",MAX(G5,H5))</f>
        <v>0.0010202546296296296</v>
      </c>
      <c r="J5" s="99">
        <v>0.0008311342592592593</v>
      </c>
      <c r="K5" s="99">
        <v>0.0008322916666666668</v>
      </c>
      <c r="L5" s="98">
        <f aca="true" t="shared" si="3" ref="L5:L12">IF(J5="","",MAX(J5,K5))</f>
        <v>0.0008322916666666668</v>
      </c>
      <c r="M5" s="101">
        <f aca="true" t="shared" si="4" ref="M5:M11">IF(I5="","",MIN(L5,I5))</f>
        <v>0.0008322916666666668</v>
      </c>
      <c r="N5" s="102">
        <f>IF(M5="","",RANK(M5,$M$5:$M$14,1))</f>
        <v>4</v>
      </c>
      <c r="O5" s="103">
        <f aca="true" t="shared" si="5" ref="O5:O12">IF(F5="","",SUM(N5,F5))</f>
        <v>10</v>
      </c>
      <c r="P5" s="129">
        <f aca="true" t="shared" si="6" ref="P5:P13">IF(O5="","",RANK(O5,$O$5:$O$14,1))</f>
        <v>4</v>
      </c>
      <c r="Q5" s="130">
        <f>IF(P5="","",VLOOKUP(P5,'Bodové hodnocení'!$A$1:$B$20,2,FALSE))</f>
        <v>8</v>
      </c>
      <c r="R5" s="106"/>
      <c r="S5" s="106"/>
    </row>
    <row r="6" spans="1:19" ht="15.75">
      <c r="A6" s="107" t="s">
        <v>19</v>
      </c>
      <c r="B6" s="108" t="s">
        <v>21</v>
      </c>
      <c r="C6" s="109">
        <v>24.996</v>
      </c>
      <c r="D6" s="110">
        <v>23.421</v>
      </c>
      <c r="E6" s="111">
        <f t="shared" si="0"/>
        <v>24.996</v>
      </c>
      <c r="F6" s="112">
        <f t="shared" si="1"/>
        <v>1</v>
      </c>
      <c r="G6" s="176">
        <v>0.0007679398148148147</v>
      </c>
      <c r="H6" s="116">
        <v>0.0007673611111111111</v>
      </c>
      <c r="I6" s="115">
        <f t="shared" si="2"/>
        <v>0.0007679398148148147</v>
      </c>
      <c r="J6" s="116">
        <v>0.0010741898148148147</v>
      </c>
      <c r="K6" s="116">
        <v>0.0010746527777777777</v>
      </c>
      <c r="L6" s="115" t="s">
        <v>53</v>
      </c>
      <c r="M6" s="115">
        <f t="shared" si="4"/>
        <v>0.0007679398148148147</v>
      </c>
      <c r="N6" s="117">
        <f>IF(M6="","",RANK(M6,$M$5:$M$14,1))</f>
        <v>2</v>
      </c>
      <c r="O6" s="118">
        <f t="shared" si="5"/>
        <v>3</v>
      </c>
      <c r="P6" s="119">
        <f t="shared" si="6"/>
        <v>1</v>
      </c>
      <c r="Q6" s="120">
        <f>IF(P6="","",VLOOKUP(P6,'Bodové hodnocení'!$A$1:$B$20,2,FALSE))</f>
        <v>11</v>
      </c>
      <c r="R6" s="106"/>
      <c r="S6" s="106"/>
    </row>
    <row r="7" spans="1:19" ht="15.75">
      <c r="A7" s="121" t="s">
        <v>20</v>
      </c>
      <c r="B7" s="70" t="s">
        <v>7</v>
      </c>
      <c r="C7" s="122">
        <v>48.695</v>
      </c>
      <c r="D7" s="93">
        <v>44.4</v>
      </c>
      <c r="E7" s="94">
        <f t="shared" si="0"/>
        <v>48.695</v>
      </c>
      <c r="F7" s="95">
        <f t="shared" si="1"/>
        <v>9</v>
      </c>
      <c r="G7" s="177">
        <v>0.0010347222222222222</v>
      </c>
      <c r="H7" s="125">
        <v>0.0010321759259259258</v>
      </c>
      <c r="I7" s="124">
        <f t="shared" si="2"/>
        <v>0.0010347222222222222</v>
      </c>
      <c r="J7" s="125"/>
      <c r="K7" s="125"/>
      <c r="L7" s="124">
        <f t="shared" si="3"/>
      </c>
      <c r="M7" s="126">
        <f t="shared" si="4"/>
        <v>0.0010347222222222222</v>
      </c>
      <c r="N7" s="127">
        <f>IF(M7="","",RANK(M7,$M$5:$M$14,1))</f>
        <v>8</v>
      </c>
      <c r="O7" s="128">
        <f t="shared" si="5"/>
        <v>17</v>
      </c>
      <c r="P7" s="129">
        <f t="shared" si="6"/>
        <v>10</v>
      </c>
      <c r="Q7" s="130">
        <f>IF(P7="","",VLOOKUP(P7,'Bodové hodnocení'!$A$1:$B$20,2,FALSE))</f>
        <v>2</v>
      </c>
      <c r="R7" s="106"/>
      <c r="S7" s="106"/>
    </row>
    <row r="8" spans="1:19" s="80" customFormat="1" ht="15.75">
      <c r="A8" s="107" t="s">
        <v>22</v>
      </c>
      <c r="B8" s="108" t="s">
        <v>8</v>
      </c>
      <c r="C8" s="109">
        <v>26.639</v>
      </c>
      <c r="D8" s="110">
        <v>25.112</v>
      </c>
      <c r="E8" s="111">
        <f t="shared" si="0"/>
        <v>26.639</v>
      </c>
      <c r="F8" s="112">
        <f t="shared" si="1"/>
        <v>3</v>
      </c>
      <c r="G8" s="176">
        <v>0.0008689814814814815</v>
      </c>
      <c r="H8" s="116">
        <v>0.0008677083333333333</v>
      </c>
      <c r="I8" s="115">
        <f t="shared" si="2"/>
        <v>0.0008689814814814815</v>
      </c>
      <c r="J8" s="116">
        <v>0.000708449074074074</v>
      </c>
      <c r="K8" s="116">
        <v>0.0007078703703703704</v>
      </c>
      <c r="L8" s="115">
        <f t="shared" si="3"/>
        <v>0.000708449074074074</v>
      </c>
      <c r="M8" s="115">
        <f t="shared" si="4"/>
        <v>0.000708449074074074</v>
      </c>
      <c r="N8" s="117">
        <f>IF(M8="","",RANK(M8,$M$5:$M$14,1))</f>
        <v>1</v>
      </c>
      <c r="O8" s="118">
        <f t="shared" si="5"/>
        <v>4</v>
      </c>
      <c r="P8" s="119">
        <f t="shared" si="6"/>
        <v>2</v>
      </c>
      <c r="Q8" s="120">
        <f>IF(P8="","",VLOOKUP(P8,'Bodové hodnocení'!$A$1:$B$20,2,FALSE))</f>
        <v>10</v>
      </c>
      <c r="R8" s="106"/>
      <c r="S8" s="106"/>
    </row>
    <row r="9" spans="1:19" s="80" customFormat="1" ht="15.75">
      <c r="A9" s="121" t="s">
        <v>23</v>
      </c>
      <c r="B9" s="72" t="s">
        <v>12</v>
      </c>
      <c r="C9" s="122">
        <v>25.929</v>
      </c>
      <c r="D9" s="93">
        <v>25.249</v>
      </c>
      <c r="E9" s="94">
        <f t="shared" si="0"/>
        <v>25.929</v>
      </c>
      <c r="F9" s="95">
        <f t="shared" si="1"/>
        <v>2</v>
      </c>
      <c r="G9" s="177">
        <v>0.0007805555555555556</v>
      </c>
      <c r="H9" s="125">
        <v>0.0007769675925925926</v>
      </c>
      <c r="I9" s="124" t="s">
        <v>53</v>
      </c>
      <c r="J9" s="125"/>
      <c r="K9" s="125"/>
      <c r="L9" s="124">
        <f t="shared" si="3"/>
      </c>
      <c r="M9" s="126" t="s">
        <v>53</v>
      </c>
      <c r="N9" s="127">
        <v>9</v>
      </c>
      <c r="O9" s="128">
        <f t="shared" si="5"/>
        <v>11</v>
      </c>
      <c r="P9" s="129">
        <f t="shared" si="6"/>
        <v>5</v>
      </c>
      <c r="Q9" s="130">
        <f>IF(P9="","",VLOOKUP(P9,'Bodové hodnocení'!$A$1:$B$20,2,FALSE))</f>
        <v>7</v>
      </c>
      <c r="R9" s="106"/>
      <c r="S9" s="106"/>
    </row>
    <row r="10" spans="1:19" s="80" customFormat="1" ht="15.75">
      <c r="A10" s="107" t="s">
        <v>25</v>
      </c>
      <c r="B10" s="136" t="s">
        <v>26</v>
      </c>
      <c r="C10" s="109">
        <v>38.222</v>
      </c>
      <c r="D10" s="110">
        <v>39.315</v>
      </c>
      <c r="E10" s="111">
        <f t="shared" si="0"/>
        <v>39.315</v>
      </c>
      <c r="F10" s="112">
        <f t="shared" si="1"/>
        <v>7</v>
      </c>
      <c r="G10" s="176">
        <v>0.0008689814814814815</v>
      </c>
      <c r="H10" s="116">
        <v>0.0008648148148148149</v>
      </c>
      <c r="I10" s="115">
        <f t="shared" si="2"/>
        <v>0.0008689814814814815</v>
      </c>
      <c r="J10" s="116">
        <v>0.001025</v>
      </c>
      <c r="K10" s="116">
        <v>0.0010248842592592592</v>
      </c>
      <c r="L10" s="115">
        <f t="shared" si="3"/>
        <v>0.001025</v>
      </c>
      <c r="M10" s="115">
        <f t="shared" si="4"/>
        <v>0.0008689814814814815</v>
      </c>
      <c r="N10" s="117">
        <f>IF(M10="","",RANK(M10,$M$5:$M$14,1))</f>
        <v>6</v>
      </c>
      <c r="O10" s="118">
        <f t="shared" si="5"/>
        <v>13</v>
      </c>
      <c r="P10" s="119">
        <f t="shared" si="6"/>
        <v>6</v>
      </c>
      <c r="Q10" s="120">
        <f>IF(P10="","",VLOOKUP(P10,'Bodové hodnocení'!$A$1:$B$20,2,FALSE))</f>
        <v>6</v>
      </c>
      <c r="R10" s="106"/>
      <c r="S10" s="106"/>
    </row>
    <row r="11" spans="1:19" s="80" customFormat="1" ht="15.75">
      <c r="A11" s="121" t="s">
        <v>27</v>
      </c>
      <c r="B11" s="72" t="s">
        <v>32</v>
      </c>
      <c r="C11" s="122">
        <v>29.462</v>
      </c>
      <c r="D11" s="93">
        <v>34.532</v>
      </c>
      <c r="E11" s="94">
        <f t="shared" si="0"/>
        <v>34.532</v>
      </c>
      <c r="F11" s="95">
        <f t="shared" si="1"/>
        <v>4</v>
      </c>
      <c r="G11" s="177">
        <v>0.0008368055555555556</v>
      </c>
      <c r="H11" s="125">
        <v>0.0008331018518518518</v>
      </c>
      <c r="I11" s="124">
        <f t="shared" si="2"/>
        <v>0.0008368055555555556</v>
      </c>
      <c r="J11" s="125"/>
      <c r="K11" s="125"/>
      <c r="L11" s="124">
        <f t="shared" si="3"/>
      </c>
      <c r="M11" s="126">
        <f t="shared" si="4"/>
        <v>0.0008368055555555556</v>
      </c>
      <c r="N11" s="127">
        <f>IF(M11="","",RANK(M11,$M$5:$M$14,1))</f>
        <v>5</v>
      </c>
      <c r="O11" s="128">
        <f t="shared" si="5"/>
        <v>9</v>
      </c>
      <c r="P11" s="129">
        <f t="shared" si="6"/>
        <v>3</v>
      </c>
      <c r="Q11" s="130">
        <f>IF(P11="","",VLOOKUP(P11,'Bodové hodnocení'!$A$1:$B$20,2,FALSE))</f>
        <v>9</v>
      </c>
      <c r="R11" s="106"/>
      <c r="S11" s="106"/>
    </row>
    <row r="12" spans="1:19" s="80" customFormat="1" ht="15.75">
      <c r="A12" s="107" t="s">
        <v>28</v>
      </c>
      <c r="B12" s="136" t="s">
        <v>5</v>
      </c>
      <c r="C12" s="109">
        <v>36.184</v>
      </c>
      <c r="D12" s="110">
        <v>34.699</v>
      </c>
      <c r="E12" s="111">
        <f t="shared" si="0"/>
        <v>36.184</v>
      </c>
      <c r="F12" s="112">
        <f t="shared" si="1"/>
        <v>5</v>
      </c>
      <c r="G12" s="176">
        <v>0.0009780092592592592</v>
      </c>
      <c r="H12" s="116">
        <v>0.0009763888888888887</v>
      </c>
      <c r="I12" s="115" t="s">
        <v>53</v>
      </c>
      <c r="J12" s="116"/>
      <c r="K12" s="116"/>
      <c r="L12" s="115">
        <f t="shared" si="3"/>
      </c>
      <c r="M12" s="115" t="s">
        <v>53</v>
      </c>
      <c r="N12" s="117">
        <v>9</v>
      </c>
      <c r="O12" s="118">
        <f t="shared" si="5"/>
        <v>14</v>
      </c>
      <c r="P12" s="119">
        <f t="shared" si="6"/>
        <v>8</v>
      </c>
      <c r="Q12" s="120">
        <f>IF(P12="","",VLOOKUP(P12,'Bodové hodnocení'!$A$1:$B$20,2,FALSE))</f>
        <v>4</v>
      </c>
      <c r="R12" s="106"/>
      <c r="S12" s="106"/>
    </row>
    <row r="13" spans="1:19" s="80" customFormat="1" ht="15.75">
      <c r="A13" s="121" t="s">
        <v>29</v>
      </c>
      <c r="B13" s="72" t="s">
        <v>30</v>
      </c>
      <c r="C13" s="122">
        <v>46.285</v>
      </c>
      <c r="D13" s="93">
        <v>33.306</v>
      </c>
      <c r="E13" s="94">
        <f>IF(C13="","",MAX(C13,D13))</f>
        <v>46.285</v>
      </c>
      <c r="F13" s="95">
        <f t="shared" si="1"/>
        <v>8</v>
      </c>
      <c r="G13" s="177">
        <v>0.0009314814814814815</v>
      </c>
      <c r="H13" s="125">
        <v>0.0009304398148148149</v>
      </c>
      <c r="I13" s="124">
        <f>IF(G13="","",MAX(G13,H13))</f>
        <v>0.0009314814814814815</v>
      </c>
      <c r="J13" s="125"/>
      <c r="K13" s="125"/>
      <c r="L13" s="124">
        <f>IF(J13="","",MAX(J13,K13))</f>
      </c>
      <c r="M13" s="126">
        <f>IF(I13="","",MIN(L13,I13))</f>
        <v>0.0009314814814814815</v>
      </c>
      <c r="N13" s="127">
        <f>IF(M13="","",RANK(M13,$M$5:$M$14,1))</f>
        <v>7</v>
      </c>
      <c r="O13" s="128">
        <f>IF(F13="","",SUM(N13,F13))</f>
        <v>15</v>
      </c>
      <c r="P13" s="129">
        <f t="shared" si="6"/>
        <v>9</v>
      </c>
      <c r="Q13" s="130">
        <f>IF(P13="","",VLOOKUP(P13,'Bodové hodnocení'!$A$1:$B$20,2,FALSE))</f>
        <v>3</v>
      </c>
      <c r="R13" s="106"/>
      <c r="S13" s="106"/>
    </row>
    <row r="14" spans="1:19" s="80" customFormat="1" ht="16.5" thickBot="1">
      <c r="A14" s="261" t="s">
        <v>31</v>
      </c>
      <c r="B14" s="262" t="s">
        <v>4</v>
      </c>
      <c r="C14" s="109">
        <v>62.252</v>
      </c>
      <c r="D14" s="110">
        <v>57.191</v>
      </c>
      <c r="E14" s="111">
        <f>IF(C14="","",MAX(C14,D14))</f>
        <v>62.252</v>
      </c>
      <c r="F14" s="112">
        <f t="shared" si="1"/>
        <v>10</v>
      </c>
      <c r="G14" s="176">
        <v>0.0014317129629629628</v>
      </c>
      <c r="H14" s="116">
        <v>0.0014317129629629628</v>
      </c>
      <c r="I14" s="115">
        <f>IF(G14="","",MAX(G14,H14))</f>
        <v>0.0014317129629629628</v>
      </c>
      <c r="J14" s="116">
        <v>0.0008125</v>
      </c>
      <c r="K14" s="116">
        <v>0.0008108796296296296</v>
      </c>
      <c r="L14" s="115">
        <f>IF(J14="","",MAX(J14,K14))</f>
        <v>0.0008125</v>
      </c>
      <c r="M14" s="115">
        <f>IF(I14="","",MIN(L14,I14))</f>
        <v>0.0008125</v>
      </c>
      <c r="N14" s="117">
        <f>IF(M14="","",RANK(M14,$M$5:$M$14,1))</f>
        <v>3</v>
      </c>
      <c r="O14" s="118">
        <f>IF(F14="","",SUM(N14,F14))</f>
        <v>13</v>
      </c>
      <c r="P14" s="119">
        <v>7</v>
      </c>
      <c r="Q14" s="120">
        <f>IF(P14="","",VLOOKUP(P14,'Bodové hodnocení'!$A$1:$B$20,2,FALSE))</f>
        <v>5</v>
      </c>
      <c r="R14" s="106"/>
      <c r="S14" s="106"/>
    </row>
    <row r="15" spans="1:19" s="80" customFormat="1" ht="16.5" thickBot="1">
      <c r="A15" s="131"/>
      <c r="B15" s="131"/>
      <c r="C15" s="132"/>
      <c r="D15" s="132"/>
      <c r="E15" s="131"/>
      <c r="F15" s="131"/>
      <c r="G15" s="131"/>
      <c r="H15" s="131"/>
      <c r="I15" s="131"/>
      <c r="J15" s="131"/>
      <c r="K15" s="131"/>
      <c r="L15" s="131"/>
      <c r="M15" s="131"/>
      <c r="N15" s="131"/>
      <c r="O15" s="131"/>
      <c r="P15" s="133"/>
      <c r="Q15" s="134"/>
      <c r="R15" s="106"/>
      <c r="S15" s="151"/>
    </row>
    <row r="16" spans="1:19" s="80" customFormat="1" ht="15.75" customHeight="1" thickBot="1">
      <c r="A16" s="481" t="s">
        <v>52</v>
      </c>
      <c r="B16" s="481"/>
      <c r="C16" s="481" t="s">
        <v>39</v>
      </c>
      <c r="D16" s="481"/>
      <c r="E16" s="481"/>
      <c r="F16" s="481"/>
      <c r="G16" s="481" t="s">
        <v>82</v>
      </c>
      <c r="H16" s="481"/>
      <c r="I16" s="481"/>
      <c r="J16" s="481"/>
      <c r="K16" s="481"/>
      <c r="L16" s="481"/>
      <c r="M16" s="481"/>
      <c r="N16" s="481"/>
      <c r="O16" s="483" t="s">
        <v>41</v>
      </c>
      <c r="P16" s="484" t="s">
        <v>42</v>
      </c>
      <c r="Q16" s="485" t="s">
        <v>43</v>
      </c>
      <c r="R16" s="106"/>
      <c r="S16" s="152">
        <f>IF(R16="","",VLOOKUP(R16,'Bodové hodnocení'!$A$1:$B$20,2,FALSE))</f>
      </c>
    </row>
    <row r="17" spans="1:19" s="80" customFormat="1" ht="15.75">
      <c r="A17" s="135" t="s">
        <v>44</v>
      </c>
      <c r="B17" s="136" t="s">
        <v>2</v>
      </c>
      <c r="C17" s="83" t="s">
        <v>45</v>
      </c>
      <c r="D17" s="85" t="s">
        <v>46</v>
      </c>
      <c r="E17" s="137" t="s">
        <v>47</v>
      </c>
      <c r="F17" s="87" t="s">
        <v>48</v>
      </c>
      <c r="G17" s="88" t="s">
        <v>49</v>
      </c>
      <c r="H17" s="89" t="s">
        <v>51</v>
      </c>
      <c r="I17" s="89" t="s">
        <v>47</v>
      </c>
      <c r="J17" s="88" t="s">
        <v>49</v>
      </c>
      <c r="K17" s="89" t="s">
        <v>51</v>
      </c>
      <c r="L17" s="89" t="s">
        <v>47</v>
      </c>
      <c r="M17" s="141" t="s">
        <v>47</v>
      </c>
      <c r="N17" s="142" t="s">
        <v>48</v>
      </c>
      <c r="O17" s="483"/>
      <c r="P17" s="484"/>
      <c r="Q17" s="485"/>
      <c r="R17" s="106"/>
      <c r="S17" s="152">
        <f>IF(R17="","",VLOOKUP(R17,'Bodové hodnocení'!$A$1:$B$20,2,FALSE))</f>
      </c>
    </row>
    <row r="18" spans="1:19" s="80" customFormat="1" ht="15.75">
      <c r="A18" s="91" t="s">
        <v>18</v>
      </c>
      <c r="B18" s="66" t="s">
        <v>6</v>
      </c>
      <c r="C18" s="92">
        <v>35.878</v>
      </c>
      <c r="D18" s="220">
        <v>39.095</v>
      </c>
      <c r="E18" s="221">
        <f aca="true" t="shared" si="7" ref="E18:E29">IF(C18="","",MAX(C18,D18))</f>
        <v>39.095</v>
      </c>
      <c r="F18" s="144">
        <f aca="true" t="shared" si="8" ref="F18:F29">IF(C18="","",RANK(E18,$E$18:$E$29,1))</f>
        <v>12</v>
      </c>
      <c r="G18" s="96">
        <v>0.0007353009259259258</v>
      </c>
      <c r="H18" s="96">
        <v>0.0007363425925925926</v>
      </c>
      <c r="I18" s="98">
        <f aca="true" t="shared" si="9" ref="I18:I29">IF(G18="","",MAX(G18,H18))</f>
        <v>0.0007363425925925926</v>
      </c>
      <c r="J18" s="99"/>
      <c r="K18" s="96"/>
      <c r="L18" s="98">
        <f aca="true" t="shared" si="10" ref="L18:L29">IF(J18="","",MAX(J18,K18))</f>
      </c>
      <c r="M18" s="145">
        <f aca="true" t="shared" si="11" ref="M18:M29">IF(I18="","",MIN(L18,I18))</f>
        <v>0.0007363425925925926</v>
      </c>
      <c r="N18" s="102">
        <f aca="true" t="shared" si="12" ref="N18:N29">IF(M18="","",RANK(M18,$M$18:$M$29,1))</f>
        <v>9</v>
      </c>
      <c r="O18" s="103">
        <f aca="true" t="shared" si="13" ref="O18:O29">IF(F18="","",SUM(N18,F18))</f>
        <v>21</v>
      </c>
      <c r="P18" s="190">
        <f>IF(O18="","",RANK(O18,$O$18:$O$29,1))</f>
        <v>12</v>
      </c>
      <c r="Q18" s="105">
        <f>IF(P18="","",VLOOKUP(P18,'Bodové hodnocení'!$A$1:$B$20,2,FALSE))</f>
        <v>1</v>
      </c>
      <c r="R18" s="106"/>
      <c r="S18" s="151"/>
    </row>
    <row r="19" spans="1:19" s="80" customFormat="1" ht="15.75">
      <c r="A19" s="107" t="s">
        <v>19</v>
      </c>
      <c r="B19" s="108" t="s">
        <v>32</v>
      </c>
      <c r="C19" s="109">
        <v>26.851</v>
      </c>
      <c r="D19" s="147">
        <v>30.313</v>
      </c>
      <c r="E19" s="222">
        <f t="shared" si="7"/>
        <v>30.313</v>
      </c>
      <c r="F19" s="117">
        <f t="shared" si="8"/>
        <v>4</v>
      </c>
      <c r="G19" s="113">
        <v>0.0007295138888888889</v>
      </c>
      <c r="H19" s="116">
        <v>0.0007293981481481482</v>
      </c>
      <c r="I19" s="115">
        <f t="shared" si="9"/>
        <v>0.0007295138888888889</v>
      </c>
      <c r="J19" s="116">
        <v>0.0007203703703703705</v>
      </c>
      <c r="K19" s="116">
        <v>0.0007206018518518519</v>
      </c>
      <c r="L19" s="115">
        <f t="shared" si="10"/>
        <v>0.0007206018518518519</v>
      </c>
      <c r="M19" s="115">
        <f t="shared" si="11"/>
        <v>0.0007206018518518519</v>
      </c>
      <c r="N19" s="117">
        <f t="shared" si="12"/>
        <v>8</v>
      </c>
      <c r="O19" s="118">
        <f t="shared" si="13"/>
        <v>12</v>
      </c>
      <c r="P19" s="119">
        <f>IF(O19="","",RANK(O19,$O$18:$O$29,1))</f>
        <v>5</v>
      </c>
      <c r="Q19" s="120">
        <f>IF(P19="","",VLOOKUP(P19,'Bodové hodnocení'!$A$1:$B$20,2,FALSE))</f>
        <v>7</v>
      </c>
      <c r="R19" s="106"/>
      <c r="S19" s="106"/>
    </row>
    <row r="20" spans="1:19" s="80" customFormat="1" ht="15.75">
      <c r="A20" s="121" t="s">
        <v>20</v>
      </c>
      <c r="B20" s="70" t="s">
        <v>12</v>
      </c>
      <c r="C20" s="122">
        <v>36.571</v>
      </c>
      <c r="D20" s="148">
        <v>37.671</v>
      </c>
      <c r="E20" s="223">
        <f t="shared" si="7"/>
        <v>37.671</v>
      </c>
      <c r="F20" s="149">
        <f t="shared" si="8"/>
        <v>10</v>
      </c>
      <c r="G20" s="150">
        <v>0.0007466435185185184</v>
      </c>
      <c r="H20" s="125">
        <v>0.0007482638888888889</v>
      </c>
      <c r="I20" s="124" t="s">
        <v>53</v>
      </c>
      <c r="J20" s="125">
        <v>0.000584837962962963</v>
      </c>
      <c r="K20" s="125">
        <v>0.0005826388888888889</v>
      </c>
      <c r="L20" s="124">
        <f>IF(J20="","",MAX(J20,K20))</f>
        <v>0.000584837962962963</v>
      </c>
      <c r="M20" s="126">
        <f t="shared" si="11"/>
        <v>0.000584837962962963</v>
      </c>
      <c r="N20" s="127">
        <f t="shared" si="12"/>
        <v>1</v>
      </c>
      <c r="O20" s="128">
        <f t="shared" si="13"/>
        <v>11</v>
      </c>
      <c r="P20" s="129">
        <v>4</v>
      </c>
      <c r="Q20" s="130">
        <f>IF(P20="","",VLOOKUP(P20,'Bodové hodnocení'!$A$1:$B$20,2,FALSE))</f>
        <v>8</v>
      </c>
      <c r="R20" s="106"/>
      <c r="S20" s="106"/>
    </row>
    <row r="21" spans="1:19" s="80" customFormat="1" ht="15.75">
      <c r="A21" s="107" t="s">
        <v>22</v>
      </c>
      <c r="B21" s="108" t="s">
        <v>26</v>
      </c>
      <c r="C21" s="109">
        <v>34.246</v>
      </c>
      <c r="D21" s="147">
        <v>35.076</v>
      </c>
      <c r="E21" s="222">
        <f t="shared" si="7"/>
        <v>35.076</v>
      </c>
      <c r="F21" s="117">
        <f t="shared" si="8"/>
        <v>9</v>
      </c>
      <c r="G21" s="113">
        <v>0.0006488425925925926</v>
      </c>
      <c r="H21" s="116">
        <v>0.000647337962962963</v>
      </c>
      <c r="I21" s="115">
        <f t="shared" si="9"/>
        <v>0.0006488425925925926</v>
      </c>
      <c r="J21" s="116">
        <v>0.0007094907407407407</v>
      </c>
      <c r="K21" s="116">
        <v>0.0007076388888888888</v>
      </c>
      <c r="L21" s="115" t="s">
        <v>53</v>
      </c>
      <c r="M21" s="115">
        <f t="shared" si="11"/>
        <v>0.0006488425925925926</v>
      </c>
      <c r="N21" s="117">
        <f t="shared" si="12"/>
        <v>4</v>
      </c>
      <c r="O21" s="118">
        <f t="shared" si="13"/>
        <v>13</v>
      </c>
      <c r="P21" s="119">
        <f>IF(O21="","",RANK(O21,$O$18:$O$29,1))</f>
        <v>7</v>
      </c>
      <c r="Q21" s="120">
        <f>IF(P21="","",VLOOKUP(P21,'Bodové hodnocení'!$A$1:$B$20,2,FALSE))</f>
        <v>5</v>
      </c>
      <c r="R21" s="79"/>
      <c r="S21" s="79"/>
    </row>
    <row r="22" spans="1:20" s="79" customFormat="1" ht="15.75">
      <c r="A22" s="121" t="s">
        <v>23</v>
      </c>
      <c r="B22" s="70" t="s">
        <v>89</v>
      </c>
      <c r="C22" s="122">
        <v>32.136</v>
      </c>
      <c r="D22" s="148">
        <v>28.134</v>
      </c>
      <c r="E22" s="223">
        <f t="shared" si="7"/>
        <v>32.136</v>
      </c>
      <c r="F22" s="149">
        <f t="shared" si="8"/>
        <v>6</v>
      </c>
      <c r="G22" s="150">
        <v>0.0006680555555555555</v>
      </c>
      <c r="H22" s="125">
        <v>0.0006685185185185185</v>
      </c>
      <c r="I22" s="124">
        <f t="shared" si="9"/>
        <v>0.0006685185185185185</v>
      </c>
      <c r="J22" s="125"/>
      <c r="K22" s="125"/>
      <c r="L22" s="124">
        <f t="shared" si="10"/>
      </c>
      <c r="M22" s="126">
        <f t="shared" si="11"/>
        <v>0.0006685185185185185</v>
      </c>
      <c r="N22" s="127">
        <f t="shared" si="12"/>
        <v>6</v>
      </c>
      <c r="O22" s="128">
        <f t="shared" si="13"/>
        <v>12</v>
      </c>
      <c r="P22" s="129">
        <v>6</v>
      </c>
      <c r="Q22" s="130">
        <f>IF(P22="","",VLOOKUP(P22,'Bodové hodnocení'!$A$1:$B$20,2,FALSE))</f>
        <v>6</v>
      </c>
      <c r="T22" s="80"/>
    </row>
    <row r="23" spans="1:20" s="79" customFormat="1" ht="15.75">
      <c r="A23" s="107" t="s">
        <v>25</v>
      </c>
      <c r="B23" s="108" t="s">
        <v>7</v>
      </c>
      <c r="C23" s="109">
        <v>28.141</v>
      </c>
      <c r="D23" s="147">
        <v>28.338</v>
      </c>
      <c r="E23" s="222">
        <f t="shared" si="7"/>
        <v>28.338</v>
      </c>
      <c r="F23" s="117">
        <f t="shared" si="8"/>
        <v>3</v>
      </c>
      <c r="G23" s="113">
        <v>0.0007776620370370369</v>
      </c>
      <c r="H23" s="116">
        <v>0.0007753472222222223</v>
      </c>
      <c r="I23" s="115">
        <f t="shared" si="9"/>
        <v>0.0007776620370370369</v>
      </c>
      <c r="J23" s="116">
        <v>0.0007856481481481482</v>
      </c>
      <c r="K23" s="116">
        <v>0.000784837962962963</v>
      </c>
      <c r="L23" s="115">
        <f t="shared" si="10"/>
        <v>0.0007856481481481482</v>
      </c>
      <c r="M23" s="115">
        <f t="shared" si="11"/>
        <v>0.0007776620370370369</v>
      </c>
      <c r="N23" s="117">
        <f t="shared" si="12"/>
        <v>11</v>
      </c>
      <c r="O23" s="118">
        <f t="shared" si="13"/>
        <v>14</v>
      </c>
      <c r="P23" s="119">
        <f aca="true" t="shared" si="14" ref="P23:P29">IF(O23="","",RANK(O23,$O$18:$O$29,1))</f>
        <v>8</v>
      </c>
      <c r="Q23" s="120">
        <f>IF(P23="","",VLOOKUP(P23,'Bodové hodnocení'!$A$1:$B$20,2,FALSE))</f>
        <v>4</v>
      </c>
      <c r="T23" s="80"/>
    </row>
    <row r="24" spans="1:20" s="79" customFormat="1" ht="15.75">
      <c r="A24" s="121" t="s">
        <v>27</v>
      </c>
      <c r="B24" s="70" t="s">
        <v>10</v>
      </c>
      <c r="C24" s="122">
        <v>34.091</v>
      </c>
      <c r="D24" s="148">
        <v>33.98</v>
      </c>
      <c r="E24" s="223">
        <f t="shared" si="7"/>
        <v>34.091</v>
      </c>
      <c r="F24" s="149">
        <f t="shared" si="8"/>
        <v>7</v>
      </c>
      <c r="G24" s="150">
        <v>0.0007891203703703705</v>
      </c>
      <c r="H24" s="125">
        <v>0.0007891203703703705</v>
      </c>
      <c r="I24" s="124">
        <f t="shared" si="9"/>
        <v>0.0007891203703703705</v>
      </c>
      <c r="J24" s="125"/>
      <c r="K24" s="125"/>
      <c r="L24" s="124">
        <f t="shared" si="10"/>
      </c>
      <c r="M24" s="126">
        <f t="shared" si="11"/>
        <v>0.0007891203703703705</v>
      </c>
      <c r="N24" s="127">
        <f t="shared" si="12"/>
        <v>12</v>
      </c>
      <c r="O24" s="128">
        <f t="shared" si="13"/>
        <v>19</v>
      </c>
      <c r="P24" s="129">
        <f t="shared" si="14"/>
        <v>11</v>
      </c>
      <c r="Q24" s="130">
        <f>IF(P24="","",VLOOKUP(P24,'Bodové hodnocení'!$A$1:$B$20,2,FALSE))</f>
        <v>1</v>
      </c>
      <c r="T24" s="80"/>
    </row>
    <row r="25" spans="1:20" s="79" customFormat="1" ht="15.75">
      <c r="A25" s="107" t="s">
        <v>28</v>
      </c>
      <c r="B25" s="108" t="s">
        <v>8</v>
      </c>
      <c r="C25" s="109">
        <v>25.652</v>
      </c>
      <c r="D25" s="147">
        <v>24.789</v>
      </c>
      <c r="E25" s="222">
        <f t="shared" si="7"/>
        <v>25.652</v>
      </c>
      <c r="F25" s="117">
        <f t="shared" si="8"/>
        <v>1</v>
      </c>
      <c r="G25" s="113">
        <v>0.000596412037037037</v>
      </c>
      <c r="H25" s="116">
        <v>0.0005946759259259259</v>
      </c>
      <c r="I25" s="115">
        <f t="shared" si="9"/>
        <v>0.000596412037037037</v>
      </c>
      <c r="J25" s="116">
        <v>0.0006471064814814815</v>
      </c>
      <c r="K25" s="116">
        <v>0.0006472222222222223</v>
      </c>
      <c r="L25" s="115">
        <f t="shared" si="10"/>
        <v>0.0006472222222222223</v>
      </c>
      <c r="M25" s="115">
        <f t="shared" si="11"/>
        <v>0.000596412037037037</v>
      </c>
      <c r="N25" s="117">
        <f t="shared" si="12"/>
        <v>2</v>
      </c>
      <c r="O25" s="118">
        <f t="shared" si="13"/>
        <v>3</v>
      </c>
      <c r="P25" s="119">
        <f t="shared" si="14"/>
        <v>1</v>
      </c>
      <c r="Q25" s="120">
        <f>IF(P25="","",VLOOKUP(P25,'Bodové hodnocení'!$A$1:$B$20,2,FALSE))</f>
        <v>11</v>
      </c>
      <c r="T25" s="80"/>
    </row>
    <row r="26" spans="1:20" s="79" customFormat="1" ht="15.75">
      <c r="A26" s="121" t="s">
        <v>29</v>
      </c>
      <c r="B26" s="70" t="s">
        <v>5</v>
      </c>
      <c r="C26" s="122">
        <v>26.874</v>
      </c>
      <c r="D26" s="148">
        <v>27.796</v>
      </c>
      <c r="E26" s="223">
        <f t="shared" si="7"/>
        <v>27.796</v>
      </c>
      <c r="F26" s="149">
        <f t="shared" si="8"/>
        <v>2</v>
      </c>
      <c r="G26" s="150">
        <v>0.0006569444444444444</v>
      </c>
      <c r="H26" s="125">
        <v>0.000647337962962963</v>
      </c>
      <c r="I26" s="124">
        <f t="shared" si="9"/>
        <v>0.0006569444444444444</v>
      </c>
      <c r="J26" s="125">
        <v>0.0007094907407407407</v>
      </c>
      <c r="K26" s="125">
        <v>0.0007076388888888888</v>
      </c>
      <c r="L26" s="124" t="s">
        <v>53</v>
      </c>
      <c r="M26" s="126">
        <f t="shared" si="11"/>
        <v>0.0006569444444444444</v>
      </c>
      <c r="N26" s="127">
        <f t="shared" si="12"/>
        <v>5</v>
      </c>
      <c r="O26" s="128">
        <f t="shared" si="13"/>
        <v>7</v>
      </c>
      <c r="P26" s="129">
        <f t="shared" si="14"/>
        <v>2</v>
      </c>
      <c r="Q26" s="130">
        <f>IF(P26="","",VLOOKUP(P26,'Bodové hodnocení'!$A$1:$B$20,2,FALSE))</f>
        <v>10</v>
      </c>
      <c r="T26" s="80"/>
    </row>
    <row r="27" spans="1:20" s="79" customFormat="1" ht="15.75">
      <c r="A27" s="107" t="s">
        <v>31</v>
      </c>
      <c r="B27" s="108" t="s">
        <v>30</v>
      </c>
      <c r="C27" s="154">
        <v>31.737</v>
      </c>
      <c r="D27" s="147">
        <v>32.083</v>
      </c>
      <c r="E27" s="222">
        <f t="shared" si="7"/>
        <v>32.083</v>
      </c>
      <c r="F27" s="117">
        <f t="shared" si="8"/>
        <v>5</v>
      </c>
      <c r="G27" s="113">
        <v>0.0007717592592592593</v>
      </c>
      <c r="H27" s="116">
        <v>0.0007728009259259259</v>
      </c>
      <c r="I27" s="115">
        <f t="shared" si="9"/>
        <v>0.0007728009259259259</v>
      </c>
      <c r="J27" s="116"/>
      <c r="K27" s="116"/>
      <c r="L27" s="115">
        <f t="shared" si="10"/>
      </c>
      <c r="M27" s="115">
        <f t="shared" si="11"/>
        <v>0.0007728009259259259</v>
      </c>
      <c r="N27" s="117">
        <f t="shared" si="12"/>
        <v>10</v>
      </c>
      <c r="O27" s="118">
        <f t="shared" si="13"/>
        <v>15</v>
      </c>
      <c r="P27" s="119">
        <f t="shared" si="14"/>
        <v>9</v>
      </c>
      <c r="Q27" s="120">
        <f>IF(P27="","",VLOOKUP(P27,'Bodové hodnocení'!$A$1:$B$20,2,FALSE))</f>
        <v>3</v>
      </c>
      <c r="T27" s="80"/>
    </row>
    <row r="28" spans="1:20" s="79" customFormat="1" ht="15.75">
      <c r="A28" s="121" t="s">
        <v>33</v>
      </c>
      <c r="B28" s="72" t="s">
        <v>4</v>
      </c>
      <c r="C28" s="155">
        <v>37.773</v>
      </c>
      <c r="D28" s="148">
        <v>26.655</v>
      </c>
      <c r="E28" s="223">
        <f t="shared" si="7"/>
        <v>37.773</v>
      </c>
      <c r="F28" s="149">
        <f t="shared" si="8"/>
        <v>11</v>
      </c>
      <c r="G28" s="150">
        <v>0.0007163194444444444</v>
      </c>
      <c r="H28" s="125">
        <v>0.0007143518518518519</v>
      </c>
      <c r="I28" s="124">
        <f t="shared" si="9"/>
        <v>0.0007163194444444444</v>
      </c>
      <c r="J28" s="125"/>
      <c r="K28" s="125"/>
      <c r="L28" s="124">
        <f t="shared" si="10"/>
      </c>
      <c r="M28" s="126">
        <f t="shared" si="11"/>
        <v>0.0007163194444444444</v>
      </c>
      <c r="N28" s="127">
        <f t="shared" si="12"/>
        <v>7</v>
      </c>
      <c r="O28" s="128">
        <f t="shared" si="13"/>
        <v>18</v>
      </c>
      <c r="P28" s="129">
        <f t="shared" si="14"/>
        <v>10</v>
      </c>
      <c r="Q28" s="130">
        <f>IF(P28="","",VLOOKUP(P28,'Bodové hodnocení'!$A$1:$B$20,2,FALSE))</f>
        <v>2</v>
      </c>
      <c r="T28" s="80"/>
    </row>
    <row r="29" spans="1:17" s="78" customFormat="1" ht="16.5" thickBot="1">
      <c r="A29" s="468" t="s">
        <v>34</v>
      </c>
      <c r="B29" s="469" t="s">
        <v>9</v>
      </c>
      <c r="C29" s="470">
        <v>31.08</v>
      </c>
      <c r="D29" s="471">
        <v>34.234</v>
      </c>
      <c r="E29" s="472">
        <f t="shared" si="7"/>
        <v>34.234</v>
      </c>
      <c r="F29" s="473">
        <f t="shared" si="8"/>
        <v>8</v>
      </c>
      <c r="G29" s="474">
        <v>0.0006221064814814815</v>
      </c>
      <c r="H29" s="475">
        <v>0.0006194444444444445</v>
      </c>
      <c r="I29" s="476">
        <f t="shared" si="9"/>
        <v>0.0006221064814814815</v>
      </c>
      <c r="J29" s="475">
        <v>0.0007937500000000001</v>
      </c>
      <c r="K29" s="475">
        <v>0.0007929398148148148</v>
      </c>
      <c r="L29" s="476">
        <f t="shared" si="10"/>
        <v>0.0007937500000000001</v>
      </c>
      <c r="M29" s="476">
        <f t="shared" si="11"/>
        <v>0.0006221064814814815</v>
      </c>
      <c r="N29" s="473">
        <f t="shared" si="12"/>
        <v>3</v>
      </c>
      <c r="O29" s="120">
        <f t="shared" si="13"/>
        <v>11</v>
      </c>
      <c r="P29" s="119">
        <f t="shared" si="14"/>
        <v>3</v>
      </c>
      <c r="Q29" s="120">
        <f>IF(P29="","",VLOOKUP(P29,'Bodové hodnocení'!$A$1:$B$20,2,FALSE))</f>
        <v>9</v>
      </c>
    </row>
    <row r="30" spans="1:17" ht="15">
      <c r="A30" s="64"/>
      <c r="B30" s="64"/>
      <c r="C30" s="64"/>
      <c r="D30" s="64"/>
      <c r="E30" s="64"/>
      <c r="F30" s="64"/>
      <c r="G30" s="64"/>
      <c r="H30" s="64"/>
      <c r="I30" s="64"/>
      <c r="J30" s="64"/>
      <c r="K30" s="64"/>
      <c r="L30" s="64"/>
      <c r="M30" s="64"/>
      <c r="N30" s="64"/>
      <c r="O30" s="64"/>
      <c r="P30" s="64"/>
      <c r="Q30" s="64"/>
    </row>
  </sheetData>
  <sheetProtection selectLockedCells="1" selectUnlockedCells="1"/>
  <mergeCells count="13">
    <mergeCell ref="A1:Q1"/>
    <mergeCell ref="A3:B3"/>
    <mergeCell ref="C3:F3"/>
    <mergeCell ref="G3:N3"/>
    <mergeCell ref="O3:O4"/>
    <mergeCell ref="P3:P4"/>
    <mergeCell ref="Q3:Q4"/>
    <mergeCell ref="A16:B16"/>
    <mergeCell ref="C16:F16"/>
    <mergeCell ref="G16:N16"/>
    <mergeCell ref="O16:O17"/>
    <mergeCell ref="P16:P17"/>
    <mergeCell ref="Q16:Q17"/>
  </mergeCells>
  <printOptions/>
  <pageMargins left="0.11805555555555555" right="0.11805555555555555" top="0.5902777777777778" bottom="0.5909722222222222" header="0.5118055555555555" footer="0.31527777777777777"/>
  <pageSetup horizontalDpi="300" verticalDpi="300" orientation="landscape" paperSize="9" scale="70" r:id="rId1"/>
  <headerFooter alignWithMargins="0">
    <oddFooter>&amp;CHlučinská liga mládeže - 4. ročník 2015 / 2016&amp;RPro HLM zpracoval Durlák Jan</oddFooter>
  </headerFooter>
  <colBreaks count="1" manualBreakCount="1">
    <brk id="17" max="65535" man="1"/>
  </colBreaks>
</worksheet>
</file>

<file path=xl/worksheets/sheet6.xml><?xml version="1.0" encoding="utf-8"?>
<worksheet xmlns="http://schemas.openxmlformats.org/spreadsheetml/2006/main" xmlns:r="http://schemas.openxmlformats.org/officeDocument/2006/relationships">
  <dimension ref="A1:T30"/>
  <sheetViews>
    <sheetView showGridLines="0" zoomScale="90" zoomScaleNormal="90" zoomScaleSheetLayoutView="80" zoomScalePageLayoutView="0" workbookViewId="0" topLeftCell="A1">
      <selection activeCell="A30" sqref="A30"/>
    </sheetView>
  </sheetViews>
  <sheetFormatPr defaultColWidth="9.140625" defaultRowHeight="15"/>
  <cols>
    <col min="1" max="1" width="7.00390625" style="0" customWidth="1"/>
    <col min="2" max="2" width="16.8515625" style="0" customWidth="1"/>
    <col min="3" max="4" width="12.7109375" style="0" customWidth="1"/>
    <col min="5" max="5" width="13.7109375" style="0" customWidth="1"/>
    <col min="6" max="7" width="10.7109375" style="0" customWidth="1"/>
    <col min="8" max="8" width="10.421875" style="0" customWidth="1"/>
    <col min="9" max="9" width="0" style="0" hidden="1" customWidth="1"/>
    <col min="10" max="11" width="10.7109375" style="0" customWidth="1"/>
    <col min="12" max="12" width="0" style="0" hidden="1" customWidth="1"/>
    <col min="13" max="13" width="13.7109375" style="0" customWidth="1"/>
    <col min="14" max="14" width="10.7109375" style="0" customWidth="1"/>
    <col min="15" max="15" width="17.140625" style="0" customWidth="1"/>
    <col min="16" max="17" width="10.7109375" style="0" customWidth="1"/>
    <col min="18" max="19" width="9.140625" style="79" customWidth="1"/>
    <col min="20" max="20" width="9.140625" style="80" customWidth="1"/>
  </cols>
  <sheetData>
    <row r="1" spans="1:17" ht="22.5">
      <c r="A1" s="480" t="s">
        <v>80</v>
      </c>
      <c r="B1" s="480"/>
      <c r="C1" s="480"/>
      <c r="D1" s="480"/>
      <c r="E1" s="480"/>
      <c r="F1" s="480"/>
      <c r="G1" s="480"/>
      <c r="H1" s="480"/>
      <c r="I1" s="480"/>
      <c r="J1" s="480"/>
      <c r="K1" s="480"/>
      <c r="L1" s="480"/>
      <c r="M1" s="480"/>
      <c r="N1" s="480"/>
      <c r="O1" s="480"/>
      <c r="P1" s="480"/>
      <c r="Q1" s="480"/>
    </row>
    <row r="2" ht="15.75">
      <c r="A2" s="81"/>
    </row>
    <row r="3" spans="1:17" ht="15.75" customHeight="1">
      <c r="A3" s="481" t="s">
        <v>38</v>
      </c>
      <c r="B3" s="481"/>
      <c r="C3" s="481" t="s">
        <v>39</v>
      </c>
      <c r="D3" s="481"/>
      <c r="E3" s="481"/>
      <c r="F3" s="481"/>
      <c r="G3" s="482" t="s">
        <v>40</v>
      </c>
      <c r="H3" s="482"/>
      <c r="I3" s="482"/>
      <c r="J3" s="482"/>
      <c r="K3" s="482"/>
      <c r="L3" s="482"/>
      <c r="M3" s="482"/>
      <c r="N3" s="482"/>
      <c r="O3" s="483" t="s">
        <v>41</v>
      </c>
      <c r="P3" s="484" t="s">
        <v>42</v>
      </c>
      <c r="Q3" s="483" t="s">
        <v>43</v>
      </c>
    </row>
    <row r="4" spans="1:17" ht="15.75">
      <c r="A4" s="83" t="s">
        <v>44</v>
      </c>
      <c r="B4" s="84" t="s">
        <v>2</v>
      </c>
      <c r="C4" s="83" t="s">
        <v>45</v>
      </c>
      <c r="D4" s="85" t="s">
        <v>46</v>
      </c>
      <c r="E4" s="86" t="s">
        <v>47</v>
      </c>
      <c r="F4" s="87" t="s">
        <v>48</v>
      </c>
      <c r="G4" s="88" t="s">
        <v>49</v>
      </c>
      <c r="H4" s="89" t="s">
        <v>50</v>
      </c>
      <c r="I4" s="88"/>
      <c r="J4" s="89" t="s">
        <v>51</v>
      </c>
      <c r="K4" s="89" t="s">
        <v>50</v>
      </c>
      <c r="L4" s="89"/>
      <c r="M4" s="90" t="s">
        <v>47</v>
      </c>
      <c r="N4" s="87" t="s">
        <v>48</v>
      </c>
      <c r="O4" s="483"/>
      <c r="P4" s="484"/>
      <c r="Q4" s="483"/>
    </row>
    <row r="5" spans="1:19" ht="15.75">
      <c r="A5" s="91" t="s">
        <v>18</v>
      </c>
      <c r="B5" s="66" t="s">
        <v>6</v>
      </c>
      <c r="C5" s="92" t="s">
        <v>53</v>
      </c>
      <c r="D5" s="93" t="s">
        <v>53</v>
      </c>
      <c r="E5" s="94" t="s">
        <v>53</v>
      </c>
      <c r="F5" s="95">
        <v>8</v>
      </c>
      <c r="G5" s="96">
        <v>0.0016409722222222223</v>
      </c>
      <c r="H5" s="97">
        <v>0.00011574074074074073</v>
      </c>
      <c r="I5" s="98">
        <f aca="true" t="shared" si="0" ref="I5:I12">IF(G5="","",G5+H5)</f>
        <v>0.001756712962962963</v>
      </c>
      <c r="J5" s="99"/>
      <c r="K5" s="100"/>
      <c r="L5" s="98">
        <f aca="true" t="shared" si="1" ref="L5:L12">IF(J5="","",J5+K5)</f>
      </c>
      <c r="M5" s="101">
        <f>IF(I5="","",MIN(L5,I5))</f>
        <v>0.001756712962962963</v>
      </c>
      <c r="N5" s="102">
        <f aca="true" t="shared" si="2" ref="N5:N12">IF(M5="","",RANK(M5,$M$5:$M$12,1))</f>
        <v>7</v>
      </c>
      <c r="O5" s="103">
        <f aca="true" t="shared" si="3" ref="O5:O12">IF(F5="","",SUM(N5,F5))</f>
        <v>15</v>
      </c>
      <c r="P5" s="104">
        <f>IF(O5="","",RANK(O5,$O$5:$O$12,1))</f>
        <v>8</v>
      </c>
      <c r="Q5" s="105">
        <f>IF(P5="","",VLOOKUP(P5,'Bodové hodnocení'!$A$1:$B$20,2,FALSE))</f>
        <v>4</v>
      </c>
      <c r="R5" s="106"/>
      <c r="S5" s="106"/>
    </row>
    <row r="6" spans="1:19" ht="15.75">
      <c r="A6" s="107" t="s">
        <v>19</v>
      </c>
      <c r="B6" s="108" t="s">
        <v>8</v>
      </c>
      <c r="C6" s="109">
        <v>29.42</v>
      </c>
      <c r="D6" s="110">
        <v>30.14</v>
      </c>
      <c r="E6" s="111">
        <f aca="true" t="shared" si="4" ref="E6:E12">IF(C6="","",MAX(C6,D6))</f>
        <v>30.14</v>
      </c>
      <c r="F6" s="112">
        <f aca="true" t="shared" si="5" ref="F6:F12">IF(C6="","",RANK(E6,$E$5:$E$12,1))</f>
        <v>1</v>
      </c>
      <c r="G6" s="113">
        <v>0.0009134259259259259</v>
      </c>
      <c r="H6" s="114"/>
      <c r="I6" s="124">
        <f t="shared" si="0"/>
        <v>0.0009134259259259259</v>
      </c>
      <c r="J6" s="116">
        <v>0.001387152777777778</v>
      </c>
      <c r="K6" s="114"/>
      <c r="L6" s="115">
        <f t="shared" si="1"/>
        <v>0.001387152777777778</v>
      </c>
      <c r="M6" s="115">
        <f>IF(I6="","",MIN(L6,I6))</f>
        <v>0.0009134259259259259</v>
      </c>
      <c r="N6" s="117">
        <f t="shared" si="2"/>
        <v>1</v>
      </c>
      <c r="O6" s="118">
        <f t="shared" si="3"/>
        <v>2</v>
      </c>
      <c r="P6" s="119">
        <f>IF(O6="","",RANK(O6,$O$5:$O$12,1))</f>
        <v>1</v>
      </c>
      <c r="Q6" s="120">
        <f>IF(P6="","",VLOOKUP(P6,'Bodové hodnocení'!$A$1:$B$20,2,FALSE))</f>
        <v>11</v>
      </c>
      <c r="R6" s="106"/>
      <c r="S6" s="106"/>
    </row>
    <row r="7" spans="1:19" ht="15.75">
      <c r="A7" s="121" t="s">
        <v>20</v>
      </c>
      <c r="B7" s="70" t="s">
        <v>7</v>
      </c>
      <c r="C7" s="122">
        <v>72.57</v>
      </c>
      <c r="D7" s="93">
        <v>75.06</v>
      </c>
      <c r="E7" s="94">
        <f t="shared" si="4"/>
        <v>75.06</v>
      </c>
      <c r="F7" s="95">
        <f t="shared" si="5"/>
        <v>6</v>
      </c>
      <c r="G7" s="123">
        <v>0.0016872685185185187</v>
      </c>
      <c r="H7" s="97">
        <v>0.00034722222222222224</v>
      </c>
      <c r="I7" s="124">
        <f t="shared" si="0"/>
        <v>0.002034490740740741</v>
      </c>
      <c r="J7" s="125"/>
      <c r="K7" s="97"/>
      <c r="L7" s="124">
        <f t="shared" si="1"/>
      </c>
      <c r="M7" s="126">
        <f aca="true" t="shared" si="6" ref="M7:M12">IF(I7="","",MIN(L7,I7))</f>
        <v>0.002034490740740741</v>
      </c>
      <c r="N7" s="127">
        <f t="shared" si="2"/>
        <v>8</v>
      </c>
      <c r="O7" s="128">
        <f t="shared" si="3"/>
        <v>14</v>
      </c>
      <c r="P7" s="129">
        <f>IF(O7="","",RANK(O7,$O$5:$O$12,1))</f>
        <v>7</v>
      </c>
      <c r="Q7" s="130">
        <f>IF(P7="","",VLOOKUP(P7,'Bodové hodnocení'!$A$1:$B$20,2,FALSE))</f>
        <v>5</v>
      </c>
      <c r="R7" s="106"/>
      <c r="S7" s="106"/>
    </row>
    <row r="8" spans="1:19" s="80" customFormat="1" ht="15.75">
      <c r="A8" s="107" t="s">
        <v>22</v>
      </c>
      <c r="B8" s="108" t="s">
        <v>32</v>
      </c>
      <c r="C8" s="109">
        <v>33.38</v>
      </c>
      <c r="D8" s="110">
        <v>32.72</v>
      </c>
      <c r="E8" s="111">
        <f t="shared" si="4"/>
        <v>33.38</v>
      </c>
      <c r="F8" s="112">
        <f t="shared" si="5"/>
        <v>3</v>
      </c>
      <c r="G8" s="113">
        <v>0.0009812500000000001</v>
      </c>
      <c r="H8" s="114"/>
      <c r="I8" s="124">
        <f t="shared" si="0"/>
        <v>0.0009812500000000001</v>
      </c>
      <c r="J8" s="116"/>
      <c r="K8" s="114"/>
      <c r="L8" s="115">
        <f t="shared" si="1"/>
      </c>
      <c r="M8" s="115">
        <f t="shared" si="6"/>
        <v>0.0009812500000000001</v>
      </c>
      <c r="N8" s="117">
        <f t="shared" si="2"/>
        <v>2</v>
      </c>
      <c r="O8" s="118">
        <f t="shared" si="3"/>
        <v>5</v>
      </c>
      <c r="P8" s="119">
        <v>3</v>
      </c>
      <c r="Q8" s="120">
        <f>IF(P8="","",VLOOKUP(P8,'Bodové hodnocení'!$A$1:$B$20,2,FALSE))</f>
        <v>9</v>
      </c>
      <c r="R8" s="106"/>
      <c r="S8" s="106"/>
    </row>
    <row r="9" spans="1:19" s="80" customFormat="1" ht="15.75">
      <c r="A9" s="121" t="s">
        <v>23</v>
      </c>
      <c r="B9" s="72" t="s">
        <v>30</v>
      </c>
      <c r="C9" s="122">
        <v>31.61</v>
      </c>
      <c r="D9" s="93">
        <v>29.02</v>
      </c>
      <c r="E9" s="94">
        <f t="shared" si="4"/>
        <v>31.61</v>
      </c>
      <c r="F9" s="95">
        <f t="shared" si="5"/>
        <v>2</v>
      </c>
      <c r="G9" s="123">
        <v>0.0011143518518518518</v>
      </c>
      <c r="H9" s="97"/>
      <c r="I9" s="124">
        <f t="shared" si="0"/>
        <v>0.0011143518518518518</v>
      </c>
      <c r="J9" s="125"/>
      <c r="K9" s="97"/>
      <c r="L9" s="124">
        <f t="shared" si="1"/>
      </c>
      <c r="M9" s="126">
        <f t="shared" si="6"/>
        <v>0.0011143518518518518</v>
      </c>
      <c r="N9" s="127">
        <f t="shared" si="2"/>
        <v>3</v>
      </c>
      <c r="O9" s="128">
        <f t="shared" si="3"/>
        <v>5</v>
      </c>
      <c r="P9" s="129">
        <f>IF(O9="","",RANK(O9,$O$5:$O$12,1))</f>
        <v>2</v>
      </c>
      <c r="Q9" s="130">
        <f>IF(P9="","",VLOOKUP(P9,'Bodové hodnocení'!$A$1:$B$20,2,FALSE))</f>
        <v>10</v>
      </c>
      <c r="R9" s="106"/>
      <c r="S9" s="106"/>
    </row>
    <row r="10" spans="1:19" s="80" customFormat="1" ht="15.75">
      <c r="A10" s="107" t="s">
        <v>25</v>
      </c>
      <c r="B10" s="136" t="s">
        <v>5</v>
      </c>
      <c r="C10" s="109">
        <v>66.45</v>
      </c>
      <c r="D10" s="110">
        <v>63.67</v>
      </c>
      <c r="E10" s="111">
        <f t="shared" si="4"/>
        <v>66.45</v>
      </c>
      <c r="F10" s="112">
        <f t="shared" si="5"/>
        <v>5</v>
      </c>
      <c r="G10" s="113">
        <v>0.0013568287037037036</v>
      </c>
      <c r="H10" s="114"/>
      <c r="I10" s="124">
        <f t="shared" si="0"/>
        <v>0.0013568287037037036</v>
      </c>
      <c r="J10" s="116"/>
      <c r="K10" s="114"/>
      <c r="L10" s="115">
        <f t="shared" si="1"/>
      </c>
      <c r="M10" s="115">
        <f t="shared" si="6"/>
        <v>0.0013568287037037036</v>
      </c>
      <c r="N10" s="117">
        <f t="shared" si="2"/>
        <v>5</v>
      </c>
      <c r="O10" s="118">
        <f t="shared" si="3"/>
        <v>10</v>
      </c>
      <c r="P10" s="119">
        <v>5</v>
      </c>
      <c r="Q10" s="120">
        <f>IF(P10="","",VLOOKUP(P10,'Bodové hodnocení'!$A$1:$B$20,2,FALSE))</f>
        <v>7</v>
      </c>
      <c r="R10" s="106"/>
      <c r="S10" s="106"/>
    </row>
    <row r="11" spans="1:19" s="80" customFormat="1" ht="15.75">
      <c r="A11" s="121" t="s">
        <v>27</v>
      </c>
      <c r="B11" s="72" t="s">
        <v>4</v>
      </c>
      <c r="C11" s="122">
        <v>80.76</v>
      </c>
      <c r="D11" s="93">
        <v>74.16</v>
      </c>
      <c r="E11" s="94">
        <f t="shared" si="4"/>
        <v>80.76</v>
      </c>
      <c r="F11" s="95">
        <f t="shared" si="5"/>
        <v>7</v>
      </c>
      <c r="G11" s="123">
        <v>0.0012167824074074075</v>
      </c>
      <c r="H11" s="97"/>
      <c r="I11" s="124">
        <f t="shared" si="0"/>
        <v>0.0012167824074074075</v>
      </c>
      <c r="J11" s="125"/>
      <c r="K11" s="97"/>
      <c r="L11" s="124">
        <f t="shared" si="1"/>
      </c>
      <c r="M11" s="126">
        <f t="shared" si="6"/>
        <v>0.0012167824074074075</v>
      </c>
      <c r="N11" s="127">
        <f t="shared" si="2"/>
        <v>4</v>
      </c>
      <c r="O11" s="128">
        <f t="shared" si="3"/>
        <v>11</v>
      </c>
      <c r="P11" s="129">
        <f>IF(O11="","",RANK(O11,$O$5:$O$12,1))</f>
        <v>6</v>
      </c>
      <c r="Q11" s="130">
        <f>IF(P11="","",VLOOKUP(P11,'Bodové hodnocení'!$A$1:$B$20,2,FALSE))</f>
        <v>6</v>
      </c>
      <c r="R11" s="106"/>
      <c r="S11" s="106"/>
    </row>
    <row r="12" spans="1:19" s="80" customFormat="1" ht="16.5" thickBot="1">
      <c r="A12" s="107" t="s">
        <v>28</v>
      </c>
      <c r="B12" s="136" t="s">
        <v>26</v>
      </c>
      <c r="C12" s="109">
        <v>44.61</v>
      </c>
      <c r="D12" s="110">
        <v>42.95</v>
      </c>
      <c r="E12" s="111">
        <f t="shared" si="4"/>
        <v>44.61</v>
      </c>
      <c r="F12" s="112">
        <f t="shared" si="5"/>
        <v>4</v>
      </c>
      <c r="G12" s="113">
        <v>0.0011954861111111111</v>
      </c>
      <c r="H12" s="114">
        <v>0.00023148148148148146</v>
      </c>
      <c r="I12" s="124">
        <f t="shared" si="0"/>
        <v>0.0014269675925925925</v>
      </c>
      <c r="J12" s="116"/>
      <c r="K12" s="114"/>
      <c r="L12" s="115">
        <f t="shared" si="1"/>
      </c>
      <c r="M12" s="115">
        <f t="shared" si="6"/>
        <v>0.0014269675925925925</v>
      </c>
      <c r="N12" s="117">
        <f t="shared" si="2"/>
        <v>6</v>
      </c>
      <c r="O12" s="118">
        <f t="shared" si="3"/>
        <v>10</v>
      </c>
      <c r="P12" s="119">
        <f>IF(O12="","",RANK(O12,$O$5:$O$12,1))</f>
        <v>4</v>
      </c>
      <c r="Q12" s="120">
        <f>IF(P12="","",VLOOKUP(P12,'Bodové hodnocení'!$A$1:$B$20,2,FALSE))</f>
        <v>8</v>
      </c>
      <c r="R12" s="106"/>
      <c r="S12" s="106"/>
    </row>
    <row r="13" spans="1:19" s="80" customFormat="1" ht="16.5" thickBot="1">
      <c r="A13" s="131"/>
      <c r="B13" s="131"/>
      <c r="C13" s="132"/>
      <c r="D13" s="132"/>
      <c r="E13" s="131"/>
      <c r="F13" s="131"/>
      <c r="G13" s="131"/>
      <c r="H13" s="131"/>
      <c r="I13" s="131"/>
      <c r="J13" s="131"/>
      <c r="K13" s="131"/>
      <c r="L13" s="131"/>
      <c r="M13" s="131"/>
      <c r="N13" s="131"/>
      <c r="O13" s="131"/>
      <c r="P13" s="133"/>
      <c r="Q13" s="134"/>
      <c r="R13" s="106"/>
      <c r="S13" s="151"/>
    </row>
    <row r="14" spans="1:19" s="80" customFormat="1" ht="15.75" customHeight="1" thickBot="1">
      <c r="A14" s="481" t="s">
        <v>52</v>
      </c>
      <c r="B14" s="481"/>
      <c r="C14" s="481" t="s">
        <v>39</v>
      </c>
      <c r="D14" s="481"/>
      <c r="E14" s="481"/>
      <c r="F14" s="481"/>
      <c r="G14" s="482" t="s">
        <v>40</v>
      </c>
      <c r="H14" s="482"/>
      <c r="I14" s="482"/>
      <c r="J14" s="482"/>
      <c r="K14" s="482"/>
      <c r="L14" s="482"/>
      <c r="M14" s="482"/>
      <c r="N14" s="482"/>
      <c r="O14" s="483" t="s">
        <v>41</v>
      </c>
      <c r="P14" s="484" t="s">
        <v>42</v>
      </c>
      <c r="Q14" s="485" t="s">
        <v>43</v>
      </c>
      <c r="R14" s="106"/>
      <c r="S14" s="152">
        <f>IF(R14="","",VLOOKUP(R14,'Bodové hodnocení'!$A$1:$B$20,2,FALSE))</f>
      </c>
    </row>
    <row r="15" spans="1:19" s="80" customFormat="1" ht="16.5" thickBot="1">
      <c r="A15" s="135" t="s">
        <v>44</v>
      </c>
      <c r="B15" s="136" t="s">
        <v>2</v>
      </c>
      <c r="C15" s="83" t="s">
        <v>45</v>
      </c>
      <c r="D15" s="85" t="s">
        <v>46</v>
      </c>
      <c r="E15" s="137" t="s">
        <v>47</v>
      </c>
      <c r="F15" s="87" t="s">
        <v>48</v>
      </c>
      <c r="G15" s="138" t="s">
        <v>49</v>
      </c>
      <c r="H15" s="139" t="s">
        <v>50</v>
      </c>
      <c r="I15" s="138"/>
      <c r="J15" s="140" t="s">
        <v>51</v>
      </c>
      <c r="K15" s="139" t="s">
        <v>50</v>
      </c>
      <c r="L15" s="139"/>
      <c r="M15" s="141" t="s">
        <v>47</v>
      </c>
      <c r="N15" s="142" t="s">
        <v>48</v>
      </c>
      <c r="O15" s="483"/>
      <c r="P15" s="484"/>
      <c r="Q15" s="485"/>
      <c r="R15" s="106"/>
      <c r="S15" s="152">
        <f>IF(R15="","",VLOOKUP(R15,'Bodové hodnocení'!$A$1:$B$20,2,FALSE))</f>
      </c>
    </row>
    <row r="16" spans="1:19" s="80" customFormat="1" ht="15.75">
      <c r="A16" s="91" t="s">
        <v>18</v>
      </c>
      <c r="B16" s="66" t="s">
        <v>9</v>
      </c>
      <c r="C16" s="92">
        <v>38.59</v>
      </c>
      <c r="D16" s="396">
        <v>34.02</v>
      </c>
      <c r="E16" s="94">
        <f aca="true" t="shared" si="7" ref="E16:E29">IF(C16="","",MAX(C16,D16))</f>
        <v>38.59</v>
      </c>
      <c r="F16" s="144">
        <f aca="true" t="shared" si="8" ref="F16:F21">IF(C16="","",RANK(E16,$E$16:$E$29,1))</f>
        <v>5</v>
      </c>
      <c r="G16" s="96">
        <v>0.0008634259259259259</v>
      </c>
      <c r="H16" s="100">
        <v>0.00011574074074074073</v>
      </c>
      <c r="I16" s="98">
        <f aca="true" t="shared" si="9" ref="I16:I29">IF(G16="","",G16+H16)</f>
        <v>0.0009791666666666666</v>
      </c>
      <c r="J16" s="99"/>
      <c r="K16" s="100"/>
      <c r="L16" s="98">
        <f aca="true" t="shared" si="10" ref="L16:L29">IF(J16="","",J16+K16)</f>
      </c>
      <c r="M16" s="145">
        <f aca="true" t="shared" si="11" ref="M16:M29">IF(I16="","",MIN(L16,I16))</f>
        <v>0.0009791666666666666</v>
      </c>
      <c r="N16" s="102">
        <f aca="true" t="shared" si="12" ref="N16:N26">IF(M16="","",RANK(M16,$M$16:$M$29,1))</f>
        <v>10</v>
      </c>
      <c r="O16" s="103">
        <f aca="true" t="shared" si="13" ref="O16:O29">IF(F16="","",SUM(N16,F16))</f>
        <v>15</v>
      </c>
      <c r="P16" s="104">
        <f>IF(O16="","",RANK(O16,$O$16:$O$29,1))</f>
        <v>5</v>
      </c>
      <c r="Q16" s="105">
        <f>IF(P16="","",VLOOKUP(P16,'Bodové hodnocení'!$A$1:$B$20,2,FALSE))</f>
        <v>7</v>
      </c>
      <c r="R16" s="106"/>
      <c r="S16" s="151"/>
    </row>
    <row r="17" spans="1:19" s="80" customFormat="1" ht="15.75">
      <c r="A17" s="397" t="s">
        <v>19</v>
      </c>
      <c r="B17" s="398" t="s">
        <v>89</v>
      </c>
      <c r="C17" s="401">
        <v>41.21</v>
      </c>
      <c r="D17" s="402">
        <v>38.17</v>
      </c>
      <c r="E17" s="403">
        <f t="shared" si="7"/>
        <v>41.21</v>
      </c>
      <c r="F17" s="399">
        <f t="shared" si="8"/>
        <v>7</v>
      </c>
      <c r="G17" s="404">
        <v>0.0009738425925925927</v>
      </c>
      <c r="H17" s="405"/>
      <c r="I17" s="400">
        <f>IF(G17="","",G17+H17)</f>
        <v>0.0009738425925925927</v>
      </c>
      <c r="J17" s="406"/>
      <c r="K17" s="405"/>
      <c r="L17" s="400">
        <f>IF(J17="","",J17+K17)</f>
      </c>
      <c r="M17" s="400">
        <f>IF(I17="","",MIN(L17,I17))</f>
        <v>0.0009738425925925927</v>
      </c>
      <c r="N17" s="399">
        <f>IF(M17="","",RANK(M17,$M$16:$M$29,1))</f>
        <v>8</v>
      </c>
      <c r="O17" s="407">
        <f>IF(F17="","",SUM(N17,F17))</f>
        <v>15</v>
      </c>
      <c r="P17" s="408">
        <v>7</v>
      </c>
      <c r="Q17" s="409">
        <f>IF(P17="","",VLOOKUP(P17,'Bodové hodnocení'!$A$1:$B$20,2,FALSE))</f>
        <v>5</v>
      </c>
      <c r="R17" s="106"/>
      <c r="S17" s="151"/>
    </row>
    <row r="18" spans="1:19" s="80" customFormat="1" ht="15.75">
      <c r="A18" s="121" t="s">
        <v>20</v>
      </c>
      <c r="B18" s="70" t="s">
        <v>10</v>
      </c>
      <c r="C18" s="388">
        <v>35.23</v>
      </c>
      <c r="D18" s="153">
        <v>39.29</v>
      </c>
      <c r="E18" s="381">
        <f t="shared" si="7"/>
        <v>39.29</v>
      </c>
      <c r="F18" s="149">
        <f t="shared" si="8"/>
        <v>6</v>
      </c>
      <c r="G18" s="158">
        <v>0.0008629629629629629</v>
      </c>
      <c r="H18" s="159">
        <v>0.00011574074074074073</v>
      </c>
      <c r="I18" s="124">
        <f t="shared" si="9"/>
        <v>0.0009787037037037036</v>
      </c>
      <c r="J18" s="160">
        <v>0.001143287037037037</v>
      </c>
      <c r="K18" s="159">
        <v>0.00023148148148148146</v>
      </c>
      <c r="L18" s="124">
        <f t="shared" si="10"/>
        <v>0.0013747685185185184</v>
      </c>
      <c r="M18" s="124">
        <f t="shared" si="11"/>
        <v>0.0009787037037037036</v>
      </c>
      <c r="N18" s="149">
        <f t="shared" si="12"/>
        <v>9</v>
      </c>
      <c r="O18" s="161">
        <f t="shared" si="13"/>
        <v>15</v>
      </c>
      <c r="P18" s="162">
        <v>6</v>
      </c>
      <c r="Q18" s="163">
        <f>IF(P18="","",VLOOKUP(P18,'Bodové hodnocení'!$A$1:$B$20,2,FALSE))</f>
        <v>6</v>
      </c>
      <c r="R18" s="106"/>
      <c r="S18" s="106"/>
    </row>
    <row r="19" spans="1:19" s="80" customFormat="1" ht="15.75">
      <c r="A19" s="261" t="s">
        <v>22</v>
      </c>
      <c r="B19" s="262" t="s">
        <v>6</v>
      </c>
      <c r="C19" s="401">
        <v>45.25</v>
      </c>
      <c r="D19" s="402">
        <v>67.36</v>
      </c>
      <c r="E19" s="403">
        <f t="shared" si="7"/>
        <v>67.36</v>
      </c>
      <c r="F19" s="399">
        <f t="shared" si="8"/>
        <v>13</v>
      </c>
      <c r="G19" s="404">
        <v>0.0008717592592592593</v>
      </c>
      <c r="H19" s="405"/>
      <c r="I19" s="400">
        <f t="shared" si="9"/>
        <v>0.0008717592592592593</v>
      </c>
      <c r="J19" s="406"/>
      <c r="K19" s="405"/>
      <c r="L19" s="400">
        <f t="shared" si="10"/>
      </c>
      <c r="M19" s="400">
        <f t="shared" si="11"/>
        <v>0.0008717592592592593</v>
      </c>
      <c r="N19" s="399">
        <f t="shared" si="12"/>
        <v>4</v>
      </c>
      <c r="O19" s="407">
        <f t="shared" si="13"/>
        <v>17</v>
      </c>
      <c r="P19" s="408">
        <v>11</v>
      </c>
      <c r="Q19" s="409">
        <f>IF(P19="","",VLOOKUP(P19,'Bodové hodnocení'!$A$1:$B$20,2,FALSE))</f>
        <v>1</v>
      </c>
      <c r="R19" s="106"/>
      <c r="S19" s="106"/>
    </row>
    <row r="20" spans="1:19" s="80" customFormat="1" ht="15.75">
      <c r="A20" s="121" t="s">
        <v>23</v>
      </c>
      <c r="B20" s="70" t="s">
        <v>21</v>
      </c>
      <c r="C20" s="388">
        <v>32.68</v>
      </c>
      <c r="D20" s="153">
        <v>60.93</v>
      </c>
      <c r="E20" s="381">
        <f t="shared" si="7"/>
        <v>60.93</v>
      </c>
      <c r="F20" s="149">
        <f t="shared" si="8"/>
        <v>10</v>
      </c>
      <c r="G20" s="158">
        <v>0.0007939814814814814</v>
      </c>
      <c r="H20" s="159">
        <v>0.00011574074074074073</v>
      </c>
      <c r="I20" s="124">
        <f t="shared" si="9"/>
        <v>0.0009097222222222221</v>
      </c>
      <c r="J20" s="160"/>
      <c r="K20" s="159"/>
      <c r="L20" s="124">
        <f t="shared" si="10"/>
      </c>
      <c r="M20" s="124">
        <f t="shared" si="11"/>
        <v>0.0009097222222222221</v>
      </c>
      <c r="N20" s="149">
        <f t="shared" si="12"/>
        <v>5</v>
      </c>
      <c r="O20" s="161">
        <f t="shared" si="13"/>
        <v>15</v>
      </c>
      <c r="P20" s="162">
        <v>8</v>
      </c>
      <c r="Q20" s="163">
        <f>IF(P20="","",VLOOKUP(P20,'Bodové hodnocení'!$A$1:$B$20,2,FALSE))</f>
        <v>4</v>
      </c>
      <c r="R20" s="79"/>
      <c r="S20" s="79"/>
    </row>
    <row r="21" spans="1:20" s="79" customFormat="1" ht="15.75">
      <c r="A21" s="261" t="s">
        <v>25</v>
      </c>
      <c r="B21" s="262" t="s">
        <v>8</v>
      </c>
      <c r="C21" s="401">
        <v>29.93</v>
      </c>
      <c r="D21" s="402">
        <v>26.93</v>
      </c>
      <c r="E21" s="403">
        <f t="shared" si="7"/>
        <v>29.93</v>
      </c>
      <c r="F21" s="399">
        <f t="shared" si="8"/>
        <v>2</v>
      </c>
      <c r="G21" s="404">
        <v>0.0007815972222222222</v>
      </c>
      <c r="H21" s="405"/>
      <c r="I21" s="400">
        <f t="shared" si="9"/>
        <v>0.0007815972222222222</v>
      </c>
      <c r="J21" s="406"/>
      <c r="K21" s="405"/>
      <c r="L21" s="400">
        <f t="shared" si="10"/>
      </c>
      <c r="M21" s="400">
        <f t="shared" si="11"/>
        <v>0.0007815972222222222</v>
      </c>
      <c r="N21" s="399">
        <f t="shared" si="12"/>
        <v>2</v>
      </c>
      <c r="O21" s="407">
        <f t="shared" si="13"/>
        <v>4</v>
      </c>
      <c r="P21" s="408">
        <f aca="true" t="shared" si="14" ref="P21:P29">IF(O21="","",RANK(O21,$O$16:$O$29,1))</f>
        <v>1</v>
      </c>
      <c r="Q21" s="409">
        <f>IF(P21="","",VLOOKUP(P21,'Bodové hodnocení'!$A$1:$B$20,2,FALSE))</f>
        <v>11</v>
      </c>
      <c r="T21" s="80"/>
    </row>
    <row r="22" spans="1:20" s="79" customFormat="1" ht="15.75">
      <c r="A22" s="121" t="s">
        <v>27</v>
      </c>
      <c r="B22" s="70" t="s">
        <v>24</v>
      </c>
      <c r="C22" s="388" t="s">
        <v>53</v>
      </c>
      <c r="D22" s="153" t="s">
        <v>53</v>
      </c>
      <c r="E22" s="381" t="s">
        <v>53</v>
      </c>
      <c r="F22" s="149">
        <v>14</v>
      </c>
      <c r="G22" s="158">
        <v>0.0010559027777777778</v>
      </c>
      <c r="H22" s="159">
        <v>0.00023148148148148146</v>
      </c>
      <c r="I22" s="124">
        <f t="shared" si="9"/>
        <v>0.0012873842592592592</v>
      </c>
      <c r="J22" s="160"/>
      <c r="K22" s="159"/>
      <c r="L22" s="124">
        <f t="shared" si="10"/>
      </c>
      <c r="M22" s="124">
        <f t="shared" si="11"/>
        <v>0.0012873842592592592</v>
      </c>
      <c r="N22" s="149">
        <f t="shared" si="12"/>
        <v>13</v>
      </c>
      <c r="O22" s="161">
        <f t="shared" si="13"/>
        <v>27</v>
      </c>
      <c r="P22" s="162">
        <f t="shared" si="14"/>
        <v>14</v>
      </c>
      <c r="Q22" s="163">
        <f>IF(P22="","",VLOOKUP(P22,'Bodové hodnocení'!$A$1:$B$20,2,FALSE))</f>
        <v>1</v>
      </c>
      <c r="T22" s="80"/>
    </row>
    <row r="23" spans="1:20" s="79" customFormat="1" ht="15.75">
      <c r="A23" s="261" t="s">
        <v>28</v>
      </c>
      <c r="B23" s="262" t="s">
        <v>7</v>
      </c>
      <c r="C23" s="401">
        <v>61.84</v>
      </c>
      <c r="D23" s="402">
        <v>65.61</v>
      </c>
      <c r="E23" s="403">
        <f t="shared" si="7"/>
        <v>65.61</v>
      </c>
      <c r="F23" s="399">
        <f aca="true" t="shared" si="15" ref="F23:F29">IF(C23="","",RANK(E23,$E$16:$E$29,1))</f>
        <v>12</v>
      </c>
      <c r="G23" s="404">
        <v>0.0008336805555555555</v>
      </c>
      <c r="H23" s="405">
        <v>0.00034722222222222224</v>
      </c>
      <c r="I23" s="400">
        <f t="shared" si="9"/>
        <v>0.0011809027777777777</v>
      </c>
      <c r="J23" s="406"/>
      <c r="K23" s="405"/>
      <c r="L23" s="400">
        <f t="shared" si="10"/>
      </c>
      <c r="M23" s="400">
        <f t="shared" si="11"/>
        <v>0.0011809027777777777</v>
      </c>
      <c r="N23" s="399">
        <f t="shared" si="12"/>
        <v>12</v>
      </c>
      <c r="O23" s="407">
        <f t="shared" si="13"/>
        <v>24</v>
      </c>
      <c r="P23" s="408">
        <f t="shared" si="14"/>
        <v>13</v>
      </c>
      <c r="Q23" s="409">
        <f>IF(P23="","",VLOOKUP(P23,'Bodové hodnocení'!$A$1:$B$20,2,FALSE))</f>
        <v>1</v>
      </c>
      <c r="T23" s="80"/>
    </row>
    <row r="24" spans="1:20" s="79" customFormat="1" ht="15.75">
      <c r="A24" s="121" t="s">
        <v>29</v>
      </c>
      <c r="B24" s="70" t="s">
        <v>32</v>
      </c>
      <c r="C24" s="388">
        <v>31.33</v>
      </c>
      <c r="D24" s="153">
        <v>30.59</v>
      </c>
      <c r="E24" s="381">
        <f t="shared" si="7"/>
        <v>31.33</v>
      </c>
      <c r="F24" s="149">
        <f t="shared" si="15"/>
        <v>3</v>
      </c>
      <c r="G24" s="158">
        <v>0.0007366898148148147</v>
      </c>
      <c r="H24" s="159">
        <v>0.00011574074074074073</v>
      </c>
      <c r="I24" s="124">
        <f t="shared" si="9"/>
        <v>0.0008524305555555554</v>
      </c>
      <c r="J24" s="160">
        <v>0.0008472222222222222</v>
      </c>
      <c r="K24" s="159">
        <v>0.00023148148148148146</v>
      </c>
      <c r="L24" s="124">
        <f t="shared" si="10"/>
        <v>0.0010787037037037037</v>
      </c>
      <c r="M24" s="124">
        <f t="shared" si="11"/>
        <v>0.0008524305555555554</v>
      </c>
      <c r="N24" s="149">
        <f t="shared" si="12"/>
        <v>3</v>
      </c>
      <c r="O24" s="161">
        <f t="shared" si="13"/>
        <v>6</v>
      </c>
      <c r="P24" s="162">
        <f t="shared" si="14"/>
        <v>3</v>
      </c>
      <c r="Q24" s="163">
        <f>IF(P24="","",VLOOKUP(P24,'Bodové hodnocení'!$A$1:$B$20,2,FALSE))</f>
        <v>9</v>
      </c>
      <c r="T24" s="80"/>
    </row>
    <row r="25" spans="1:20" s="79" customFormat="1" ht="15.75">
      <c r="A25" s="261" t="s">
        <v>31</v>
      </c>
      <c r="B25" s="410" t="s">
        <v>30</v>
      </c>
      <c r="C25" s="401">
        <v>37.35</v>
      </c>
      <c r="D25" s="402">
        <v>50.94</v>
      </c>
      <c r="E25" s="403">
        <f t="shared" si="7"/>
        <v>50.94</v>
      </c>
      <c r="F25" s="399">
        <f t="shared" si="15"/>
        <v>9</v>
      </c>
      <c r="G25" s="404">
        <v>0.0008336805555555555</v>
      </c>
      <c r="H25" s="405">
        <v>0.00011574074074074073</v>
      </c>
      <c r="I25" s="400">
        <f t="shared" si="9"/>
        <v>0.0009494212962962962</v>
      </c>
      <c r="J25" s="406"/>
      <c r="K25" s="405"/>
      <c r="L25" s="400">
        <f t="shared" si="10"/>
      </c>
      <c r="M25" s="400">
        <f t="shared" si="11"/>
        <v>0.0009494212962962962</v>
      </c>
      <c r="N25" s="399">
        <f t="shared" si="12"/>
        <v>7</v>
      </c>
      <c r="O25" s="407">
        <f t="shared" si="13"/>
        <v>16</v>
      </c>
      <c r="P25" s="408">
        <f t="shared" si="14"/>
        <v>9</v>
      </c>
      <c r="Q25" s="409">
        <f>IF(P25="","",VLOOKUP(P25,'Bodové hodnocení'!$A$1:$B$20,2,FALSE))</f>
        <v>3</v>
      </c>
      <c r="T25" s="80"/>
    </row>
    <row r="26" spans="1:20" s="79" customFormat="1" ht="15.75">
      <c r="A26" s="121" t="s">
        <v>33</v>
      </c>
      <c r="B26" s="70" t="s">
        <v>5</v>
      </c>
      <c r="C26" s="155">
        <v>61.7</v>
      </c>
      <c r="D26" s="153">
        <v>60.2</v>
      </c>
      <c r="E26" s="381">
        <f t="shared" si="7"/>
        <v>61.7</v>
      </c>
      <c r="F26" s="149">
        <f t="shared" si="15"/>
        <v>11</v>
      </c>
      <c r="G26" s="158">
        <v>0.0009111111111111111</v>
      </c>
      <c r="H26" s="159"/>
      <c r="I26" s="124">
        <f t="shared" si="9"/>
        <v>0.0009111111111111111</v>
      </c>
      <c r="J26" s="160"/>
      <c r="K26" s="159"/>
      <c r="L26" s="124">
        <f t="shared" si="10"/>
      </c>
      <c r="M26" s="124">
        <f t="shared" si="11"/>
        <v>0.0009111111111111111</v>
      </c>
      <c r="N26" s="149">
        <f t="shared" si="12"/>
        <v>6</v>
      </c>
      <c r="O26" s="161">
        <f t="shared" si="13"/>
        <v>17</v>
      </c>
      <c r="P26" s="162">
        <f t="shared" si="14"/>
        <v>10</v>
      </c>
      <c r="Q26" s="163">
        <f>IF(P26="","",VLOOKUP(P26,'Bodové hodnocení'!$A$1:$B$20,2,FALSE))</f>
        <v>2</v>
      </c>
      <c r="T26" s="80"/>
    </row>
    <row r="27" spans="1:20" s="79" customFormat="1" ht="15.75">
      <c r="A27" s="261" t="s">
        <v>34</v>
      </c>
      <c r="B27" s="262" t="s">
        <v>4</v>
      </c>
      <c r="C27" s="411">
        <v>41.26</v>
      </c>
      <c r="D27" s="402">
        <v>40.71</v>
      </c>
      <c r="E27" s="403">
        <f t="shared" si="7"/>
        <v>41.26</v>
      </c>
      <c r="F27" s="399">
        <f t="shared" si="15"/>
        <v>8</v>
      </c>
      <c r="G27" s="404">
        <v>0.0009172453703703703</v>
      </c>
      <c r="H27" s="405">
        <v>0.00011574074074074073</v>
      </c>
      <c r="I27" s="400">
        <f t="shared" si="9"/>
        <v>0.001032986111111111</v>
      </c>
      <c r="J27" s="406"/>
      <c r="K27" s="405"/>
      <c r="L27" s="400">
        <f t="shared" si="10"/>
      </c>
      <c r="M27" s="400" t="s">
        <v>53</v>
      </c>
      <c r="N27" s="399">
        <v>14</v>
      </c>
      <c r="O27" s="407">
        <f t="shared" si="13"/>
        <v>22</v>
      </c>
      <c r="P27" s="408">
        <f t="shared" si="14"/>
        <v>12</v>
      </c>
      <c r="Q27" s="409">
        <f>IF(P27="","",VLOOKUP(P27,'Bodové hodnocení'!$A$1:$B$20,2,FALSE))</f>
        <v>1</v>
      </c>
      <c r="T27" s="80"/>
    </row>
    <row r="28" spans="1:20" s="79" customFormat="1" ht="15.75">
      <c r="A28" s="164" t="s">
        <v>35</v>
      </c>
      <c r="B28" s="72" t="s">
        <v>26</v>
      </c>
      <c r="C28" s="155">
        <v>33.55</v>
      </c>
      <c r="D28" s="153">
        <v>34.27</v>
      </c>
      <c r="E28" s="381">
        <f t="shared" si="7"/>
        <v>34.27</v>
      </c>
      <c r="F28" s="149">
        <f t="shared" si="15"/>
        <v>4</v>
      </c>
      <c r="G28" s="158">
        <v>0.000688888888888889</v>
      </c>
      <c r="H28" s="159"/>
      <c r="I28" s="124">
        <f t="shared" si="9"/>
        <v>0.000688888888888889</v>
      </c>
      <c r="J28" s="160">
        <v>0.000824074074074074</v>
      </c>
      <c r="K28" s="159">
        <v>0.00011574074074074073</v>
      </c>
      <c r="L28" s="124">
        <f t="shared" si="10"/>
        <v>0.0009398148148148147</v>
      </c>
      <c r="M28" s="124">
        <f t="shared" si="11"/>
        <v>0.000688888888888889</v>
      </c>
      <c r="N28" s="149">
        <f>IF(M28="","",RANK(M28,$M$16:$M$29,1))</f>
        <v>1</v>
      </c>
      <c r="O28" s="161">
        <f t="shared" si="13"/>
        <v>5</v>
      </c>
      <c r="P28" s="162">
        <f t="shared" si="14"/>
        <v>2</v>
      </c>
      <c r="Q28" s="163">
        <f>IF(P28="","",VLOOKUP(P28,'Bodové hodnocení'!$A$1:$B$20,2,FALSE))</f>
        <v>10</v>
      </c>
      <c r="T28" s="80"/>
    </row>
    <row r="29" spans="1:20" s="79" customFormat="1" ht="16.5" thickBot="1">
      <c r="A29" s="453" t="s">
        <v>36</v>
      </c>
      <c r="B29" s="412" t="s">
        <v>12</v>
      </c>
      <c r="C29" s="454">
        <v>24.24</v>
      </c>
      <c r="D29" s="455">
        <v>24.02</v>
      </c>
      <c r="E29" s="456">
        <f t="shared" si="7"/>
        <v>24.24</v>
      </c>
      <c r="F29" s="457">
        <f t="shared" si="15"/>
        <v>1</v>
      </c>
      <c r="G29" s="458">
        <v>0.0008398148148148148</v>
      </c>
      <c r="H29" s="459">
        <v>0.00034722222222222224</v>
      </c>
      <c r="I29" s="460">
        <f t="shared" si="9"/>
        <v>0.001187037037037037</v>
      </c>
      <c r="J29" s="461">
        <v>0.0009859953703703704</v>
      </c>
      <c r="K29" s="459"/>
      <c r="L29" s="460">
        <f t="shared" si="10"/>
        <v>0.0009859953703703704</v>
      </c>
      <c r="M29" s="460">
        <f t="shared" si="11"/>
        <v>0.0009859953703703704</v>
      </c>
      <c r="N29" s="457">
        <f>IF(M29="","",RANK(M29,$M$16:$M$29,1))</f>
        <v>11</v>
      </c>
      <c r="O29" s="462">
        <f t="shared" si="13"/>
        <v>12</v>
      </c>
      <c r="P29" s="413">
        <f t="shared" si="14"/>
        <v>4</v>
      </c>
      <c r="Q29" s="463">
        <f>IF(P29="","",VLOOKUP(P29,'Bodové hodnocení'!$A$1:$B$20,2,FALSE))</f>
        <v>8</v>
      </c>
      <c r="T29" s="80"/>
    </row>
    <row r="30" spans="1:20" s="79" customFormat="1" ht="15">
      <c r="A30" s="64"/>
      <c r="B30" s="64"/>
      <c r="C30" s="64"/>
      <c r="D30" s="64"/>
      <c r="E30" s="64"/>
      <c r="F30" s="64"/>
      <c r="G30" s="64"/>
      <c r="H30" s="64"/>
      <c r="I30" s="64"/>
      <c r="J30" s="64"/>
      <c r="K30" s="64"/>
      <c r="L30" s="64"/>
      <c r="M30" s="64"/>
      <c r="N30" s="64"/>
      <c r="O30" s="64"/>
      <c r="P30" s="64"/>
      <c r="Q30" s="64"/>
      <c r="T30" s="80"/>
    </row>
  </sheetData>
  <sheetProtection selectLockedCells="1" selectUnlockedCells="1"/>
  <mergeCells count="13">
    <mergeCell ref="A1:Q1"/>
    <mergeCell ref="A3:B3"/>
    <mergeCell ref="C3:F3"/>
    <mergeCell ref="G3:N3"/>
    <mergeCell ref="O3:O4"/>
    <mergeCell ref="P3:P4"/>
    <mergeCell ref="Q3:Q4"/>
    <mergeCell ref="A14:B14"/>
    <mergeCell ref="C14:F14"/>
    <mergeCell ref="G14:N14"/>
    <mergeCell ref="O14:O15"/>
    <mergeCell ref="P14:P15"/>
    <mergeCell ref="Q14:Q15"/>
  </mergeCells>
  <printOptions/>
  <pageMargins left="0.11805555555555555" right="0.11805555555555555" top="0.5902777777777778" bottom="0.5909722222222222" header="0.5118055555555555" footer="0.31527777777777777"/>
  <pageSetup horizontalDpi="300" verticalDpi="300" orientation="landscape" paperSize="9" scale="75" r:id="rId1"/>
  <headerFooter alignWithMargins="0">
    <oddFooter>&amp;CHlučinská liga mládeže - 4. ročník 2015 / 2016&amp;RPro HLM zpracoval Durlák Jan</oddFooter>
  </headerFooter>
  <colBreaks count="1" manualBreakCount="1">
    <brk id="17" max="65535" man="1"/>
  </colBreaks>
</worksheet>
</file>

<file path=xl/worksheets/sheet7.xml><?xml version="1.0" encoding="utf-8"?>
<worksheet xmlns="http://schemas.openxmlformats.org/spreadsheetml/2006/main" xmlns:r="http://schemas.openxmlformats.org/officeDocument/2006/relationships">
  <dimension ref="A1:S32"/>
  <sheetViews>
    <sheetView showGridLines="0" zoomScale="90" zoomScaleNormal="90" zoomScalePageLayoutView="0" workbookViewId="0" topLeftCell="A1">
      <selection activeCell="A32" sqref="A32"/>
    </sheetView>
  </sheetViews>
  <sheetFormatPr defaultColWidth="9.140625" defaultRowHeight="15"/>
  <cols>
    <col min="1" max="1" width="7.00390625" style="0" customWidth="1"/>
    <col min="2" max="2" width="16.8515625" style="0" customWidth="1"/>
    <col min="3" max="4" width="12.7109375" style="0" customWidth="1"/>
    <col min="5" max="5" width="13.7109375" style="0" customWidth="1"/>
    <col min="6" max="9" width="10.7109375" style="0" customWidth="1"/>
    <col min="10" max="10" width="13.28125" style="0" customWidth="1"/>
    <col min="11" max="11" width="10.7109375" style="0" customWidth="1"/>
    <col min="12" max="12" width="11.421875" style="0" customWidth="1"/>
    <col min="13" max="13" width="10.7109375" style="0" customWidth="1"/>
    <col min="14" max="14" width="10.7109375" style="78" customWidth="1"/>
    <col min="16" max="17" width="9.140625" style="65" customWidth="1"/>
    <col min="18" max="18" width="10.421875" style="65" customWidth="1"/>
    <col min="19" max="19" width="9.140625" style="65" customWidth="1"/>
  </cols>
  <sheetData>
    <row r="1" spans="1:19" ht="22.5">
      <c r="A1" s="480" t="s">
        <v>71</v>
      </c>
      <c r="B1" s="480"/>
      <c r="C1" s="480"/>
      <c r="D1" s="480"/>
      <c r="E1" s="480"/>
      <c r="F1" s="480"/>
      <c r="G1" s="480"/>
      <c r="H1" s="480"/>
      <c r="I1" s="480"/>
      <c r="J1" s="480"/>
      <c r="K1" s="480"/>
      <c r="L1" s="480"/>
      <c r="M1" s="480"/>
      <c r="N1" s="480"/>
      <c r="O1" s="480"/>
      <c r="P1" s="480"/>
      <c r="Q1" s="480"/>
      <c r="R1" s="480"/>
      <c r="S1" s="480"/>
    </row>
    <row r="2" ht="15.75">
      <c r="A2" s="81"/>
    </row>
    <row r="3" spans="1:19" ht="16.5" customHeight="1">
      <c r="A3" s="489" t="s">
        <v>38</v>
      </c>
      <c r="B3" s="489"/>
      <c r="C3" s="490" t="s">
        <v>72</v>
      </c>
      <c r="D3" s="490"/>
      <c r="E3" s="490"/>
      <c r="F3" s="490"/>
      <c r="G3" s="490"/>
      <c r="H3" s="490"/>
      <c r="I3" s="490" t="s">
        <v>73</v>
      </c>
      <c r="J3" s="490"/>
      <c r="K3" s="490"/>
      <c r="L3" s="490"/>
      <c r="M3" s="490"/>
      <c r="N3" s="490"/>
      <c r="O3" s="490"/>
      <c r="P3" s="490"/>
      <c r="Q3" s="486"/>
      <c r="R3" s="486"/>
      <c r="S3" s="191"/>
    </row>
    <row r="4" spans="1:19" ht="16.5" customHeight="1">
      <c r="A4" s="489"/>
      <c r="B4" s="489"/>
      <c r="C4" s="487" t="s">
        <v>74</v>
      </c>
      <c r="D4" s="487"/>
      <c r="E4" s="488" t="s">
        <v>75</v>
      </c>
      <c r="F4" s="488"/>
      <c r="G4" s="489"/>
      <c r="H4" s="489"/>
      <c r="I4" s="487" t="s">
        <v>74</v>
      </c>
      <c r="J4" s="487"/>
      <c r="K4" s="487"/>
      <c r="L4" s="488" t="s">
        <v>75</v>
      </c>
      <c r="M4" s="488"/>
      <c r="N4" s="488"/>
      <c r="O4" s="489"/>
      <c r="P4" s="489"/>
      <c r="Q4" s="486"/>
      <c r="R4" s="486"/>
      <c r="S4" s="192"/>
    </row>
    <row r="5" spans="1:19" ht="16.5" thickBot="1">
      <c r="A5" s="193" t="s">
        <v>76</v>
      </c>
      <c r="B5" s="194" t="s">
        <v>2</v>
      </c>
      <c r="C5" s="195" t="s">
        <v>69</v>
      </c>
      <c r="D5" s="193" t="s">
        <v>77</v>
      </c>
      <c r="E5" s="193" t="s">
        <v>69</v>
      </c>
      <c r="F5" s="193" t="s">
        <v>77</v>
      </c>
      <c r="G5" s="193" t="s">
        <v>47</v>
      </c>
      <c r="H5" s="196" t="s">
        <v>42</v>
      </c>
      <c r="I5" s="195" t="s">
        <v>49</v>
      </c>
      <c r="J5" s="193" t="s">
        <v>58</v>
      </c>
      <c r="K5" s="193" t="s">
        <v>77</v>
      </c>
      <c r="L5" s="193" t="s">
        <v>49</v>
      </c>
      <c r="M5" s="193" t="s">
        <v>58</v>
      </c>
      <c r="N5" s="193" t="s">
        <v>77</v>
      </c>
      <c r="O5" s="193" t="s">
        <v>47</v>
      </c>
      <c r="P5" s="196" t="s">
        <v>42</v>
      </c>
      <c r="Q5" s="197" t="s">
        <v>78</v>
      </c>
      <c r="R5" s="198" t="s">
        <v>79</v>
      </c>
      <c r="S5" s="193" t="s">
        <v>43</v>
      </c>
    </row>
    <row r="6" spans="1:19" ht="15.75">
      <c r="A6" s="91" t="s">
        <v>18</v>
      </c>
      <c r="B6" s="66" t="s">
        <v>8</v>
      </c>
      <c r="C6" s="200">
        <v>0.0009413310185185185</v>
      </c>
      <c r="D6" s="199"/>
      <c r="E6" s="200">
        <v>0.0006980208333333334</v>
      </c>
      <c r="F6" s="201"/>
      <c r="G6" s="200">
        <f aca="true" t="shared" si="0" ref="G6:G13">MIN(C6+D6,IF(E6&lt;&gt;"",E6+F6,99))</f>
        <v>0.0006980208333333334</v>
      </c>
      <c r="H6" s="202">
        <f>IF(C6="","",RANK(G6,$G$6:$G$14,1))</f>
        <v>1</v>
      </c>
      <c r="I6" s="203">
        <v>0.0021113425925925926</v>
      </c>
      <c r="J6" s="203">
        <v>0.0021113425925925926</v>
      </c>
      <c r="K6" s="333">
        <v>0.0009259259259259259</v>
      </c>
      <c r="L6" s="203">
        <v>0.0017521990740740742</v>
      </c>
      <c r="M6" s="203">
        <v>0.0017524305555555555</v>
      </c>
      <c r="N6" s="199">
        <v>0.00023148148148148146</v>
      </c>
      <c r="O6" s="203">
        <f aca="true" t="shared" si="1" ref="O6:O13">MIN(MAX(I6,J6)+K6,IF(L6&lt;&gt;"",MAX(L6,M6)+N6,99))</f>
        <v>0.001983912037037037</v>
      </c>
      <c r="P6" s="202">
        <f>IF(I6="","",RANK(O6,$O$6:$O$14,1))</f>
        <v>1</v>
      </c>
      <c r="Q6" s="204">
        <f>H6+P6</f>
        <v>2</v>
      </c>
      <c r="R6" s="129">
        <f>IF(Q6="","",RANK(Q6,$Q$6:$Q$14,1))</f>
        <v>1</v>
      </c>
      <c r="S6" s="130">
        <f>IF(R6="","",VLOOKUP(R6,'Bodové hodnocení'!$A$1:$B$20,2,FALSE))</f>
        <v>11</v>
      </c>
    </row>
    <row r="7" spans="1:19" ht="15.75">
      <c r="A7" s="335" t="s">
        <v>19</v>
      </c>
      <c r="B7" s="336" t="s">
        <v>21</v>
      </c>
      <c r="C7" s="337">
        <v>0.0009429166666666667</v>
      </c>
      <c r="D7" s="338">
        <v>0.00011574074074074073</v>
      </c>
      <c r="E7" s="337"/>
      <c r="F7" s="339"/>
      <c r="G7" s="337">
        <f t="shared" si="0"/>
        <v>0.0010586574074074075</v>
      </c>
      <c r="H7" s="340">
        <f aca="true" t="shared" si="2" ref="H7:H14">IF(C7="","",RANK(G7,$G$6:$G$14,1))</f>
        <v>8</v>
      </c>
      <c r="I7" s="341">
        <v>0.0024123842592592595</v>
      </c>
      <c r="J7" s="341">
        <v>0.002411111111111111</v>
      </c>
      <c r="K7" s="342">
        <v>0.0004629629629629629</v>
      </c>
      <c r="L7" s="343"/>
      <c r="M7" s="343"/>
      <c r="N7" s="343"/>
      <c r="O7" s="341">
        <f t="shared" si="1"/>
        <v>0.0028753472222222223</v>
      </c>
      <c r="P7" s="340">
        <f>IF(I7="","",RANK(O7,$O$6:$O$14,1))</f>
        <v>4</v>
      </c>
      <c r="Q7" s="344">
        <f aca="true" t="shared" si="3" ref="Q7:Q13">H7+P7</f>
        <v>12</v>
      </c>
      <c r="R7" s="345">
        <f aca="true" t="shared" si="4" ref="R7:R14">IF(Q7="","",RANK(Q7,$Q$6:$Q$14,1))</f>
        <v>6</v>
      </c>
      <c r="S7" s="346">
        <f>IF(R7="","",VLOOKUP(R7,'Bodové hodnocení'!$A$1:$B$20,2,FALSE))</f>
        <v>6</v>
      </c>
    </row>
    <row r="8" spans="1:19" ht="15.75">
      <c r="A8" s="121" t="s">
        <v>20</v>
      </c>
      <c r="B8" s="70" t="s">
        <v>6</v>
      </c>
      <c r="C8" s="206">
        <v>0.0007141087962962963</v>
      </c>
      <c r="D8" s="205"/>
      <c r="E8" s="206">
        <v>0.0008285069444444443</v>
      </c>
      <c r="F8" s="207"/>
      <c r="G8" s="206">
        <f t="shared" si="0"/>
        <v>0.0007141087962962963</v>
      </c>
      <c r="H8" s="208">
        <f t="shared" si="2"/>
        <v>2</v>
      </c>
      <c r="I8" s="209">
        <v>0.002116203703703704</v>
      </c>
      <c r="J8" s="209">
        <v>0.002117361111111111</v>
      </c>
      <c r="K8" s="333">
        <v>0.0010416666666666667</v>
      </c>
      <c r="L8" s="209"/>
      <c r="M8" s="209"/>
      <c r="N8" s="205"/>
      <c r="O8" s="209">
        <f t="shared" si="1"/>
        <v>0.003159027777777778</v>
      </c>
      <c r="P8" s="208">
        <f aca="true" t="shared" si="5" ref="P8:P14">IF(I8="","",RANK(O8,$O$6:$O$14,1))</f>
        <v>5</v>
      </c>
      <c r="Q8" s="210">
        <f t="shared" si="3"/>
        <v>7</v>
      </c>
      <c r="R8" s="129">
        <f t="shared" si="4"/>
        <v>3</v>
      </c>
      <c r="S8" s="130">
        <f>IF(R8="","",VLOOKUP(R8,'Bodové hodnocení'!$A$1:$B$20,2,FALSE))</f>
        <v>9</v>
      </c>
    </row>
    <row r="9" spans="1:19" ht="15.75">
      <c r="A9" s="335" t="s">
        <v>22</v>
      </c>
      <c r="B9" s="336" t="s">
        <v>26</v>
      </c>
      <c r="C9" s="337">
        <v>0.0010198842592592592</v>
      </c>
      <c r="D9" s="338"/>
      <c r="E9" s="337">
        <v>0.001137615740740741</v>
      </c>
      <c r="F9" s="339">
        <v>0.00011574074074074073</v>
      </c>
      <c r="G9" s="337">
        <f t="shared" si="0"/>
        <v>0.0010198842592592592</v>
      </c>
      <c r="H9" s="340">
        <f t="shared" si="2"/>
        <v>7</v>
      </c>
      <c r="I9" s="341">
        <v>0.002785532407407408</v>
      </c>
      <c r="J9" s="341">
        <v>0.0027851851851851852</v>
      </c>
      <c r="K9" s="342">
        <v>0.0006944444444444445</v>
      </c>
      <c r="L9" s="339"/>
      <c r="M9" s="339"/>
      <c r="N9" s="339"/>
      <c r="O9" s="341">
        <f t="shared" si="1"/>
        <v>0.0034799768518518526</v>
      </c>
      <c r="P9" s="340">
        <f t="shared" si="5"/>
        <v>8</v>
      </c>
      <c r="Q9" s="344">
        <f t="shared" si="3"/>
        <v>15</v>
      </c>
      <c r="R9" s="345">
        <f t="shared" si="4"/>
        <v>8</v>
      </c>
      <c r="S9" s="346">
        <f>IF(R9="","",VLOOKUP(R9,'Bodové hodnocení'!$A$1:$B$20,2,FALSE))</f>
        <v>4</v>
      </c>
    </row>
    <row r="10" spans="1:19" ht="15.75">
      <c r="A10" s="121" t="s">
        <v>23</v>
      </c>
      <c r="B10" s="72" t="s">
        <v>5</v>
      </c>
      <c r="C10" s="206">
        <v>0.0009121296296296298</v>
      </c>
      <c r="D10" s="205"/>
      <c r="E10" s="206"/>
      <c r="F10" s="207"/>
      <c r="G10" s="206">
        <f t="shared" si="0"/>
        <v>0.0009121296296296298</v>
      </c>
      <c r="H10" s="208">
        <f t="shared" si="2"/>
        <v>6</v>
      </c>
      <c r="I10" s="209">
        <v>0.0025315972222222224</v>
      </c>
      <c r="J10" s="209">
        <v>0.0025318287037037037</v>
      </c>
      <c r="K10" s="333">
        <v>0.00023148148148148146</v>
      </c>
      <c r="L10" s="209"/>
      <c r="M10" s="209"/>
      <c r="N10" s="205"/>
      <c r="O10" s="209">
        <f t="shared" si="1"/>
        <v>0.002763310185185185</v>
      </c>
      <c r="P10" s="208">
        <f t="shared" si="5"/>
        <v>3</v>
      </c>
      <c r="Q10" s="210">
        <f t="shared" si="3"/>
        <v>9</v>
      </c>
      <c r="R10" s="129">
        <f t="shared" si="4"/>
        <v>4</v>
      </c>
      <c r="S10" s="130">
        <f>IF(R10="","",VLOOKUP(R10,'Bodové hodnocení'!$A$1:$B$20,2,FALSE))</f>
        <v>8</v>
      </c>
    </row>
    <row r="11" spans="1:19" ht="15.75">
      <c r="A11" s="335" t="s">
        <v>25</v>
      </c>
      <c r="B11" s="347" t="s">
        <v>4</v>
      </c>
      <c r="C11" s="337">
        <v>0.0011230092592592591</v>
      </c>
      <c r="D11" s="338">
        <v>0.00011574074074074073</v>
      </c>
      <c r="E11" s="337"/>
      <c r="F11" s="339"/>
      <c r="G11" s="337">
        <f t="shared" si="0"/>
        <v>0.0012387499999999998</v>
      </c>
      <c r="H11" s="340">
        <f t="shared" si="2"/>
        <v>9</v>
      </c>
      <c r="I11" s="341">
        <v>0.0028679398148148145</v>
      </c>
      <c r="J11" s="341">
        <v>0.0028686342592592596</v>
      </c>
      <c r="K11" s="342">
        <v>0.0004629629629629629</v>
      </c>
      <c r="L11" s="339"/>
      <c r="M11" s="339"/>
      <c r="N11" s="339"/>
      <c r="O11" s="341">
        <f t="shared" si="1"/>
        <v>0.0033315972222222223</v>
      </c>
      <c r="P11" s="340">
        <f t="shared" si="5"/>
        <v>7</v>
      </c>
      <c r="Q11" s="344">
        <f t="shared" si="3"/>
        <v>16</v>
      </c>
      <c r="R11" s="345">
        <f t="shared" si="4"/>
        <v>9</v>
      </c>
      <c r="S11" s="346">
        <f>IF(R11="","",VLOOKUP(R11,'Bodové hodnocení'!$A$1:$B$20,2,FALSE))</f>
        <v>3</v>
      </c>
    </row>
    <row r="12" spans="1:19" ht="15.75">
      <c r="A12" s="121" t="s">
        <v>27</v>
      </c>
      <c r="B12" s="72" t="s">
        <v>30</v>
      </c>
      <c r="C12" s="206">
        <v>0.0007760300925925926</v>
      </c>
      <c r="D12" s="205"/>
      <c r="E12" s="206"/>
      <c r="F12" s="207"/>
      <c r="G12" s="206">
        <f t="shared" si="0"/>
        <v>0.0007760300925925926</v>
      </c>
      <c r="H12" s="208">
        <f t="shared" si="2"/>
        <v>4</v>
      </c>
      <c r="I12" s="209">
        <v>0.002378125</v>
      </c>
      <c r="J12" s="209">
        <v>0.0023784722222222224</v>
      </c>
      <c r="K12" s="333">
        <v>0.0009259259259259259</v>
      </c>
      <c r="L12" s="209"/>
      <c r="M12" s="209"/>
      <c r="N12" s="205"/>
      <c r="O12" s="209">
        <f t="shared" si="1"/>
        <v>0.0033043981481481483</v>
      </c>
      <c r="P12" s="208">
        <f t="shared" si="5"/>
        <v>6</v>
      </c>
      <c r="Q12" s="210">
        <f t="shared" si="3"/>
        <v>10</v>
      </c>
      <c r="R12" s="129">
        <f t="shared" si="4"/>
        <v>5</v>
      </c>
      <c r="S12" s="130">
        <f>IF(R12="","",VLOOKUP(R12,'Bodové hodnocení'!$A$1:$B$20,2,FALSE))</f>
        <v>7</v>
      </c>
    </row>
    <row r="13" spans="1:19" ht="15.75">
      <c r="A13" s="335" t="s">
        <v>28</v>
      </c>
      <c r="B13" s="347" t="s">
        <v>32</v>
      </c>
      <c r="C13" s="337">
        <v>0.0007837962962962963</v>
      </c>
      <c r="D13" s="338">
        <v>0.00011574074074074073</v>
      </c>
      <c r="E13" s="337"/>
      <c r="F13" s="339"/>
      <c r="G13" s="337">
        <f t="shared" si="0"/>
        <v>0.000899537037037037</v>
      </c>
      <c r="H13" s="340">
        <f t="shared" si="2"/>
        <v>5</v>
      </c>
      <c r="I13" s="341">
        <v>0.003440972222222222</v>
      </c>
      <c r="J13" s="341">
        <v>0.0034413194444444443</v>
      </c>
      <c r="K13" s="342">
        <v>0.0006944444444444445</v>
      </c>
      <c r="L13" s="339"/>
      <c r="M13" s="339"/>
      <c r="N13" s="339"/>
      <c r="O13" s="341">
        <f t="shared" si="1"/>
        <v>0.0041357638888888885</v>
      </c>
      <c r="P13" s="340">
        <f t="shared" si="5"/>
        <v>9</v>
      </c>
      <c r="Q13" s="344">
        <f t="shared" si="3"/>
        <v>14</v>
      </c>
      <c r="R13" s="345">
        <f t="shared" si="4"/>
        <v>7</v>
      </c>
      <c r="S13" s="346">
        <f>IF(R13="","",VLOOKUP(R13,'Bodové hodnocení'!$A$1:$B$20,2,FALSE))</f>
        <v>5</v>
      </c>
    </row>
    <row r="14" spans="1:19" ht="16.5" thickBot="1">
      <c r="A14" s="121" t="s">
        <v>29</v>
      </c>
      <c r="B14" s="72" t="s">
        <v>12</v>
      </c>
      <c r="C14" s="206">
        <v>0.0007167824074074074</v>
      </c>
      <c r="D14" s="205"/>
      <c r="E14" s="206"/>
      <c r="F14" s="207"/>
      <c r="G14" s="206">
        <f>MIN(C14+D14,IF(E14&lt;&gt;"",E14+F14,99))</f>
        <v>0.0007167824074074074</v>
      </c>
      <c r="H14" s="332">
        <f t="shared" si="2"/>
        <v>3</v>
      </c>
      <c r="I14" s="209">
        <v>0.001613425925925926</v>
      </c>
      <c r="J14" s="209">
        <v>0.0016109953703703705</v>
      </c>
      <c r="K14" s="333">
        <v>0.0004629629629629629</v>
      </c>
      <c r="L14" s="209"/>
      <c r="M14" s="209"/>
      <c r="N14" s="205"/>
      <c r="O14" s="209">
        <f>MIN(MAX(I14,J14)+K14,IF(L14&lt;&gt;"",MAX(L14,M14)+N14,99))</f>
        <v>0.002076388888888889</v>
      </c>
      <c r="P14" s="332">
        <f t="shared" si="5"/>
        <v>2</v>
      </c>
      <c r="Q14" s="210">
        <f>H14+P14</f>
        <v>5</v>
      </c>
      <c r="R14" s="129">
        <f t="shared" si="4"/>
        <v>2</v>
      </c>
      <c r="S14" s="334">
        <f>IF(R14="","",VLOOKUP(R14,'Bodové hodnocení'!$A$1:$B$20,2,FALSE))</f>
        <v>10</v>
      </c>
    </row>
    <row r="15" spans="1:19" ht="16.5" thickBot="1">
      <c r="A15" s="211"/>
      <c r="B15" s="211"/>
      <c r="C15" s="211"/>
      <c r="D15" s="211"/>
      <c r="E15" s="211"/>
      <c r="F15" s="211"/>
      <c r="G15" s="211"/>
      <c r="H15" s="211"/>
      <c r="I15" s="211"/>
      <c r="J15" s="211"/>
      <c r="K15" s="211"/>
      <c r="L15" s="211"/>
      <c r="M15" s="211"/>
      <c r="N15" s="212"/>
      <c r="O15" s="211"/>
      <c r="P15" s="213"/>
      <c r="Q15" s="213"/>
      <c r="R15" s="213"/>
      <c r="S15" s="213"/>
    </row>
    <row r="16" spans="1:19" ht="16.5" customHeight="1">
      <c r="A16" s="489" t="s">
        <v>52</v>
      </c>
      <c r="B16" s="489"/>
      <c r="C16" s="490" t="s">
        <v>72</v>
      </c>
      <c r="D16" s="490"/>
      <c r="E16" s="490"/>
      <c r="F16" s="490"/>
      <c r="G16" s="490"/>
      <c r="H16" s="490"/>
      <c r="I16" s="490" t="s">
        <v>73</v>
      </c>
      <c r="J16" s="490"/>
      <c r="K16" s="490"/>
      <c r="L16" s="490"/>
      <c r="M16" s="490"/>
      <c r="N16" s="490"/>
      <c r="O16" s="490"/>
      <c r="P16" s="490"/>
      <c r="Q16" s="486"/>
      <c r="R16" s="486"/>
      <c r="S16" s="191"/>
    </row>
    <row r="17" spans="1:19" ht="16.5" customHeight="1">
      <c r="A17" s="489"/>
      <c r="B17" s="489"/>
      <c r="C17" s="487" t="s">
        <v>74</v>
      </c>
      <c r="D17" s="487"/>
      <c r="E17" s="488" t="s">
        <v>75</v>
      </c>
      <c r="F17" s="488"/>
      <c r="G17" s="489"/>
      <c r="H17" s="489"/>
      <c r="I17" s="487" t="s">
        <v>74</v>
      </c>
      <c r="J17" s="487"/>
      <c r="K17" s="487"/>
      <c r="L17" s="488" t="s">
        <v>75</v>
      </c>
      <c r="M17" s="488"/>
      <c r="N17" s="488"/>
      <c r="O17" s="489"/>
      <c r="P17" s="489"/>
      <c r="Q17" s="486"/>
      <c r="R17" s="486"/>
      <c r="S17" s="214"/>
    </row>
    <row r="18" spans="1:19" ht="16.5" thickBot="1">
      <c r="A18" s="193" t="s">
        <v>76</v>
      </c>
      <c r="B18" s="194" t="s">
        <v>2</v>
      </c>
      <c r="C18" s="195" t="s">
        <v>69</v>
      </c>
      <c r="D18" s="193" t="s">
        <v>77</v>
      </c>
      <c r="E18" s="193" t="s">
        <v>69</v>
      </c>
      <c r="F18" s="193" t="s">
        <v>77</v>
      </c>
      <c r="G18" s="193" t="s">
        <v>47</v>
      </c>
      <c r="H18" s="196" t="s">
        <v>42</v>
      </c>
      <c r="I18" s="195" t="s">
        <v>49</v>
      </c>
      <c r="J18" s="193" t="s">
        <v>58</v>
      </c>
      <c r="K18" s="193" t="s">
        <v>77</v>
      </c>
      <c r="L18" s="193" t="s">
        <v>49</v>
      </c>
      <c r="M18" s="193" t="s">
        <v>58</v>
      </c>
      <c r="N18" s="193" t="s">
        <v>77</v>
      </c>
      <c r="O18" s="193" t="s">
        <v>47</v>
      </c>
      <c r="P18" s="196" t="s">
        <v>42</v>
      </c>
      <c r="Q18" s="215" t="s">
        <v>78</v>
      </c>
      <c r="R18" s="198" t="s">
        <v>79</v>
      </c>
      <c r="S18" s="193" t="s">
        <v>43</v>
      </c>
    </row>
    <row r="19" spans="1:19" ht="15.75">
      <c r="A19" s="91" t="s">
        <v>18</v>
      </c>
      <c r="B19" s="66" t="s">
        <v>9</v>
      </c>
      <c r="C19" s="200">
        <v>0.0005654745370370371</v>
      </c>
      <c r="D19" s="199"/>
      <c r="E19" s="200">
        <v>0.0007839004629629629</v>
      </c>
      <c r="F19" s="199">
        <v>0.00023148148148148146</v>
      </c>
      <c r="G19" s="200">
        <f aca="true" t="shared" si="6" ref="G19:G31">MIN(C19+D19,IF(E19&lt;&gt;"",E19+F19,99))</f>
        <v>0.0005654745370370371</v>
      </c>
      <c r="H19" s="202">
        <f aca="true" t="shared" si="7" ref="H19:H25">IF(C19="","",RANK(G19,$G$19:$G$31,1))</f>
        <v>1</v>
      </c>
      <c r="I19" s="216">
        <v>0.0011353009259259259</v>
      </c>
      <c r="J19" s="203">
        <v>0.0011372685185185186</v>
      </c>
      <c r="K19" s="199"/>
      <c r="L19" s="203">
        <v>0.0027084490740740745</v>
      </c>
      <c r="M19" s="203">
        <v>0.0027040509259259257</v>
      </c>
      <c r="N19" s="199">
        <v>0.0004629629629629629</v>
      </c>
      <c r="O19" s="203">
        <f aca="true" t="shared" si="8" ref="O19:O31">MIN(MAX(I19,J19)+K19,IF(L19&lt;&gt;"",MAX(L19,M19)+N19,99))</f>
        <v>0.0011372685185185186</v>
      </c>
      <c r="P19" s="208">
        <f>IF(I19="","",RANK(O19,$O$19:$O$31,1))</f>
        <v>1</v>
      </c>
      <c r="Q19" s="217">
        <f aca="true" t="shared" si="9" ref="Q19:Q31">H19+P19</f>
        <v>2</v>
      </c>
      <c r="R19" s="129">
        <f>IF(Q19="","",RANK(Q19,$Q$19:$Q$31,1))</f>
        <v>1</v>
      </c>
      <c r="S19" s="130">
        <f>IF(R19="","",VLOOKUP(R19,'Bodové hodnocení'!$A$1:$B$20,2,FALSE))</f>
        <v>11</v>
      </c>
    </row>
    <row r="20" spans="1:19" ht="15.75">
      <c r="A20" s="335" t="s">
        <v>19</v>
      </c>
      <c r="B20" s="336" t="s">
        <v>26</v>
      </c>
      <c r="C20" s="337">
        <v>0.0008077893518518517</v>
      </c>
      <c r="D20" s="338">
        <v>0.00011574074074074073</v>
      </c>
      <c r="E20" s="337">
        <v>0.0005908680555555555</v>
      </c>
      <c r="F20" s="338"/>
      <c r="G20" s="337">
        <f t="shared" si="6"/>
        <v>0.0005908680555555555</v>
      </c>
      <c r="H20" s="340">
        <f t="shared" si="7"/>
        <v>2</v>
      </c>
      <c r="I20" s="368">
        <v>0.0011737268518518518</v>
      </c>
      <c r="J20" s="341">
        <v>0.001175462962962963</v>
      </c>
      <c r="K20" s="342"/>
      <c r="L20" s="341">
        <v>0.001444560185185185</v>
      </c>
      <c r="M20" s="341">
        <v>0.001445833333333333</v>
      </c>
      <c r="N20" s="369">
        <v>0.00023148148148148146</v>
      </c>
      <c r="O20" s="341">
        <f t="shared" si="8"/>
        <v>0.001175462962962963</v>
      </c>
      <c r="P20" s="340">
        <f>IF(I20="","",RANK(O20,$O$19:$O$31,1))</f>
        <v>2</v>
      </c>
      <c r="Q20" s="344">
        <f t="shared" si="9"/>
        <v>4</v>
      </c>
      <c r="R20" s="345">
        <f>IF(Q20="","",RANK(Q20,$Q$19:$Q$31,1))</f>
        <v>2</v>
      </c>
      <c r="S20" s="346">
        <f>IF(R20="","",VLOOKUP(R20,'Bodové hodnocení'!$A$1:$B$20,2,FALSE))</f>
        <v>10</v>
      </c>
    </row>
    <row r="21" spans="1:19" ht="15.75">
      <c r="A21" s="121" t="s">
        <v>20</v>
      </c>
      <c r="B21" s="70" t="s">
        <v>12</v>
      </c>
      <c r="C21" s="206">
        <v>0.0005408333333333334</v>
      </c>
      <c r="D21" s="205">
        <v>0.00011574074074074073</v>
      </c>
      <c r="E21" s="206">
        <v>0.0006615740740740741</v>
      </c>
      <c r="F21" s="205"/>
      <c r="G21" s="206">
        <f t="shared" si="6"/>
        <v>0.0006565740740740741</v>
      </c>
      <c r="H21" s="208">
        <f t="shared" si="7"/>
        <v>4</v>
      </c>
      <c r="I21" s="218">
        <v>0.0011627314814814814</v>
      </c>
      <c r="J21" s="209">
        <v>0.0011635416666666667</v>
      </c>
      <c r="K21" s="333">
        <v>0.00023148148148148146</v>
      </c>
      <c r="L21" s="209">
        <v>0.001572800925925926</v>
      </c>
      <c r="M21" s="209">
        <v>0.001571759259259259</v>
      </c>
      <c r="N21" s="205">
        <v>0.0004629629629629629</v>
      </c>
      <c r="O21" s="209">
        <f t="shared" si="8"/>
        <v>0.001395023148148148</v>
      </c>
      <c r="P21" s="208">
        <f>IF(I21="","",RANK(O21,$O$19:$O$31,1))</f>
        <v>4</v>
      </c>
      <c r="Q21" s="210">
        <f t="shared" si="9"/>
        <v>8</v>
      </c>
      <c r="R21" s="129">
        <v>4</v>
      </c>
      <c r="S21" s="130">
        <f>IF(R21="","",VLOOKUP(R21,'Bodové hodnocení'!$A$1:$B$20,2,FALSE))</f>
        <v>8</v>
      </c>
    </row>
    <row r="22" spans="1:19" ht="15.75">
      <c r="A22" s="335" t="s">
        <v>22</v>
      </c>
      <c r="B22" s="336" t="s">
        <v>8</v>
      </c>
      <c r="C22" s="337">
        <v>0.0006337962962962963</v>
      </c>
      <c r="D22" s="338"/>
      <c r="E22" s="337"/>
      <c r="F22" s="338"/>
      <c r="G22" s="337">
        <f t="shared" si="6"/>
        <v>0.0006337962962962963</v>
      </c>
      <c r="H22" s="340">
        <f t="shared" si="7"/>
        <v>3</v>
      </c>
      <c r="I22" s="368">
        <v>0.0015084490740740742</v>
      </c>
      <c r="J22" s="341">
        <v>0.001509837962962963</v>
      </c>
      <c r="K22" s="342"/>
      <c r="L22" s="341"/>
      <c r="M22" s="341"/>
      <c r="N22" s="343"/>
      <c r="O22" s="341">
        <f t="shared" si="8"/>
        <v>0.001509837962962963</v>
      </c>
      <c r="P22" s="340">
        <f aca="true" t="shared" si="10" ref="P22:P31">IF(I22="","",RANK(O22,$O$19:$O$31,1))</f>
        <v>5</v>
      </c>
      <c r="Q22" s="344">
        <f t="shared" si="9"/>
        <v>8</v>
      </c>
      <c r="R22" s="345">
        <f aca="true" t="shared" si="11" ref="R22:R30">IF(Q22="","",RANK(Q22,$Q$19:$Q$31,1))</f>
        <v>3</v>
      </c>
      <c r="S22" s="346">
        <f>IF(R22="","",VLOOKUP(R22,'Bodové hodnocení'!$A$1:$B$20,2,FALSE))</f>
        <v>9</v>
      </c>
    </row>
    <row r="23" spans="1:19" ht="15.75">
      <c r="A23" s="121" t="s">
        <v>23</v>
      </c>
      <c r="B23" s="70" t="s">
        <v>4</v>
      </c>
      <c r="C23" s="206">
        <v>0.000669525462962963</v>
      </c>
      <c r="D23" s="205">
        <v>0.00011574074074074073</v>
      </c>
      <c r="E23" s="206"/>
      <c r="F23" s="205"/>
      <c r="G23" s="206">
        <f t="shared" si="6"/>
        <v>0.0007852662037037037</v>
      </c>
      <c r="H23" s="208">
        <f t="shared" si="7"/>
        <v>9</v>
      </c>
      <c r="I23" s="218">
        <v>0.0014065972222222223</v>
      </c>
      <c r="J23" s="209">
        <v>0.0014065972222222223</v>
      </c>
      <c r="K23" s="333">
        <v>0.00023148148148148146</v>
      </c>
      <c r="L23" s="209"/>
      <c r="M23" s="209"/>
      <c r="N23" s="205"/>
      <c r="O23" s="209">
        <f t="shared" si="8"/>
        <v>0.0016380787037037037</v>
      </c>
      <c r="P23" s="208">
        <f t="shared" si="10"/>
        <v>6</v>
      </c>
      <c r="Q23" s="210">
        <f t="shared" si="9"/>
        <v>15</v>
      </c>
      <c r="R23" s="129">
        <v>8</v>
      </c>
      <c r="S23" s="130">
        <f>IF(R23="","",VLOOKUP(R23,'Bodové hodnocení'!$A$1:$B$20,2,FALSE))</f>
        <v>4</v>
      </c>
    </row>
    <row r="24" spans="1:19" ht="15.75">
      <c r="A24" s="335" t="s">
        <v>25</v>
      </c>
      <c r="B24" s="336" t="s">
        <v>7</v>
      </c>
      <c r="C24" s="337">
        <v>0.0007304050925925925</v>
      </c>
      <c r="D24" s="338">
        <v>0.00023148148148148146</v>
      </c>
      <c r="E24" s="337"/>
      <c r="F24" s="338"/>
      <c r="G24" s="337">
        <f t="shared" si="6"/>
        <v>0.000961886574074074</v>
      </c>
      <c r="H24" s="340">
        <f t="shared" si="7"/>
        <v>12</v>
      </c>
      <c r="I24" s="368">
        <v>0.0013234953703703705</v>
      </c>
      <c r="J24" s="341">
        <v>0.0013239583333333332</v>
      </c>
      <c r="K24" s="342">
        <v>0.0006944444444444445</v>
      </c>
      <c r="L24" s="341"/>
      <c r="M24" s="341"/>
      <c r="N24" s="343"/>
      <c r="O24" s="341">
        <f t="shared" si="8"/>
        <v>0.002018402777777778</v>
      </c>
      <c r="P24" s="340">
        <f t="shared" si="10"/>
        <v>10</v>
      </c>
      <c r="Q24" s="344">
        <f t="shared" si="9"/>
        <v>22</v>
      </c>
      <c r="R24" s="345">
        <f t="shared" si="11"/>
        <v>12</v>
      </c>
      <c r="S24" s="346">
        <f>IF(R24="","",VLOOKUP(R24,'Bodové hodnocení'!$A$1:$B$20,2,FALSE))</f>
        <v>1</v>
      </c>
    </row>
    <row r="25" spans="1:19" ht="15.75">
      <c r="A25" s="121" t="s">
        <v>27</v>
      </c>
      <c r="B25" s="70" t="s">
        <v>21</v>
      </c>
      <c r="C25" s="206">
        <v>0.0007691666666666666</v>
      </c>
      <c r="D25" s="205"/>
      <c r="E25" s="206"/>
      <c r="F25" s="205"/>
      <c r="G25" s="206">
        <f t="shared" si="6"/>
        <v>0.0007691666666666666</v>
      </c>
      <c r="H25" s="208">
        <f t="shared" si="7"/>
        <v>8</v>
      </c>
      <c r="I25" s="218">
        <v>0.001818402777777778</v>
      </c>
      <c r="J25" s="209">
        <v>0.0018194444444444445</v>
      </c>
      <c r="K25" s="333">
        <v>0.0004629629629629629</v>
      </c>
      <c r="L25" s="209"/>
      <c r="M25" s="209"/>
      <c r="N25" s="205"/>
      <c r="O25" s="209">
        <f t="shared" si="8"/>
        <v>0.0022824074074074075</v>
      </c>
      <c r="P25" s="208">
        <f t="shared" si="10"/>
        <v>11</v>
      </c>
      <c r="Q25" s="210">
        <f t="shared" si="9"/>
        <v>19</v>
      </c>
      <c r="R25" s="129">
        <v>10</v>
      </c>
      <c r="S25" s="130">
        <f>IF(R25="","",VLOOKUP(R25,'Bodové hodnocení'!$A$1:$B$20,2,FALSE))</f>
        <v>2</v>
      </c>
    </row>
    <row r="26" spans="1:19" ht="15.75">
      <c r="A26" s="335" t="s">
        <v>28</v>
      </c>
      <c r="B26" s="336" t="s">
        <v>5</v>
      </c>
      <c r="C26" s="337">
        <v>0.0006007291666666666</v>
      </c>
      <c r="D26" s="338">
        <v>0.00011574074074074073</v>
      </c>
      <c r="E26" s="337"/>
      <c r="F26" s="338"/>
      <c r="G26" s="337">
        <f t="shared" si="6"/>
        <v>0.0007164699074074073</v>
      </c>
      <c r="H26" s="340">
        <f aca="true" t="shared" si="12" ref="H26:H31">IF(C26="","",RANK(G26,$G$19:$G$31,1))</f>
        <v>7</v>
      </c>
      <c r="I26" s="368">
        <v>0.001988310185185185</v>
      </c>
      <c r="J26" s="341">
        <v>0.001988078703703704</v>
      </c>
      <c r="K26" s="342">
        <v>0.0004629629629629629</v>
      </c>
      <c r="L26" s="341"/>
      <c r="M26" s="341"/>
      <c r="N26" s="343"/>
      <c r="O26" s="341">
        <f t="shared" si="8"/>
        <v>0.0024512731481481477</v>
      </c>
      <c r="P26" s="340">
        <f t="shared" si="10"/>
        <v>12</v>
      </c>
      <c r="Q26" s="344">
        <f t="shared" si="9"/>
        <v>19</v>
      </c>
      <c r="R26" s="345">
        <f t="shared" si="11"/>
        <v>9</v>
      </c>
      <c r="S26" s="346">
        <f>IF(R26="","",VLOOKUP(R26,'Bodové hodnocení'!$A$1:$B$20,2,FALSE))</f>
        <v>3</v>
      </c>
    </row>
    <row r="27" spans="1:19" ht="15.75">
      <c r="A27" s="121" t="s">
        <v>29</v>
      </c>
      <c r="B27" s="70" t="s">
        <v>6</v>
      </c>
      <c r="C27" s="206">
        <v>0.000565335648148148</v>
      </c>
      <c r="D27" s="205">
        <v>0.00011574074074074073</v>
      </c>
      <c r="E27" s="206"/>
      <c r="F27" s="205"/>
      <c r="G27" s="206">
        <f t="shared" si="6"/>
        <v>0.0006810763888888887</v>
      </c>
      <c r="H27" s="208">
        <f t="shared" si="12"/>
        <v>5</v>
      </c>
      <c r="I27" s="218">
        <v>0.0013820601851851852</v>
      </c>
      <c r="J27" s="209">
        <v>0.001382986111111111</v>
      </c>
      <c r="K27" s="333">
        <v>0.0004629629629629629</v>
      </c>
      <c r="L27" s="209"/>
      <c r="M27" s="209"/>
      <c r="N27" s="205"/>
      <c r="O27" s="209">
        <f t="shared" si="8"/>
        <v>0.001845949074074074</v>
      </c>
      <c r="P27" s="208">
        <f t="shared" si="10"/>
        <v>8</v>
      </c>
      <c r="Q27" s="210">
        <f t="shared" si="9"/>
        <v>13</v>
      </c>
      <c r="R27" s="129">
        <f t="shared" si="11"/>
        <v>5</v>
      </c>
      <c r="S27" s="334">
        <f>IF(R27="","",VLOOKUP(R27,'Bodové hodnocení'!$A$1:$B$20,2,FALSE))</f>
        <v>7</v>
      </c>
    </row>
    <row r="28" spans="1:19" ht="15.75">
      <c r="A28" s="335" t="s">
        <v>31</v>
      </c>
      <c r="B28" s="336" t="s">
        <v>30</v>
      </c>
      <c r="C28" s="337">
        <v>0.0007282986111111111</v>
      </c>
      <c r="D28" s="338">
        <v>0.00023148148148148146</v>
      </c>
      <c r="E28" s="337"/>
      <c r="F28" s="338"/>
      <c r="G28" s="337">
        <f t="shared" si="6"/>
        <v>0.0009597800925925926</v>
      </c>
      <c r="H28" s="340">
        <f t="shared" si="12"/>
        <v>11</v>
      </c>
      <c r="I28" s="368">
        <v>0.0013484953703703703</v>
      </c>
      <c r="J28" s="341">
        <v>0.0013494212962962963</v>
      </c>
      <c r="K28" s="342"/>
      <c r="L28" s="341"/>
      <c r="M28" s="341"/>
      <c r="N28" s="343"/>
      <c r="O28" s="341">
        <f t="shared" si="8"/>
        <v>0.0013494212962962963</v>
      </c>
      <c r="P28" s="340">
        <f t="shared" si="10"/>
        <v>3</v>
      </c>
      <c r="Q28" s="344">
        <f t="shared" si="9"/>
        <v>14</v>
      </c>
      <c r="R28" s="345">
        <f t="shared" si="11"/>
        <v>6</v>
      </c>
      <c r="S28" s="355">
        <f>IF(R28="","",VLOOKUP(R28,'Bodové hodnocení'!$A$1:$B$20,2,FALSE))</f>
        <v>6</v>
      </c>
    </row>
    <row r="29" spans="1:19" ht="15.75">
      <c r="A29" s="121" t="s">
        <v>33</v>
      </c>
      <c r="B29" s="72" t="s">
        <v>32</v>
      </c>
      <c r="C29" s="206">
        <v>0.0006826504629629629</v>
      </c>
      <c r="D29" s="205"/>
      <c r="E29" s="206"/>
      <c r="F29" s="205"/>
      <c r="G29" s="206">
        <f t="shared" si="6"/>
        <v>0.0006826504629629629</v>
      </c>
      <c r="H29" s="208">
        <f t="shared" si="12"/>
        <v>6</v>
      </c>
      <c r="I29" s="218">
        <v>0.0017414351851851853</v>
      </c>
      <c r="J29" s="209">
        <v>0.0017431712962962963</v>
      </c>
      <c r="K29" s="333">
        <v>0.00023148148148148146</v>
      </c>
      <c r="L29" s="209"/>
      <c r="M29" s="209"/>
      <c r="N29" s="205"/>
      <c r="O29" s="209">
        <f t="shared" si="8"/>
        <v>0.001974652777777778</v>
      </c>
      <c r="P29" s="208">
        <f t="shared" si="10"/>
        <v>9</v>
      </c>
      <c r="Q29" s="210">
        <f t="shared" si="9"/>
        <v>15</v>
      </c>
      <c r="R29" s="129">
        <f t="shared" si="11"/>
        <v>7</v>
      </c>
      <c r="S29" s="334">
        <f>IF(R29="","",VLOOKUP(R29,'Bodové hodnocení'!$A$1:$B$20,2,FALSE))</f>
        <v>5</v>
      </c>
    </row>
    <row r="30" spans="1:19" ht="15.75">
      <c r="A30" s="367" t="s">
        <v>34</v>
      </c>
      <c r="B30" s="336" t="s">
        <v>24</v>
      </c>
      <c r="C30" s="337">
        <v>0.0007854166666666666</v>
      </c>
      <c r="D30" s="338">
        <v>0.00023148148148148146</v>
      </c>
      <c r="E30" s="337"/>
      <c r="F30" s="338"/>
      <c r="G30" s="337">
        <f t="shared" si="6"/>
        <v>0.001016898148148148</v>
      </c>
      <c r="H30" s="340">
        <f t="shared" si="12"/>
        <v>13</v>
      </c>
      <c r="I30" s="368">
        <v>0.0016967592592592592</v>
      </c>
      <c r="J30" s="341">
        <v>0.0016972222222222221</v>
      </c>
      <c r="K30" s="342"/>
      <c r="L30" s="341"/>
      <c r="M30" s="341"/>
      <c r="N30" s="343"/>
      <c r="O30" s="341">
        <f t="shared" si="8"/>
        <v>0.0016972222222222221</v>
      </c>
      <c r="P30" s="340">
        <f t="shared" si="10"/>
        <v>7</v>
      </c>
      <c r="Q30" s="344">
        <f t="shared" si="9"/>
        <v>20</v>
      </c>
      <c r="R30" s="345">
        <f t="shared" si="11"/>
        <v>11</v>
      </c>
      <c r="S30" s="355">
        <f>IF(R30="","",VLOOKUP(R30,'Bodové hodnocení'!$A$1:$B$20,2,FALSE))</f>
        <v>1</v>
      </c>
    </row>
    <row r="31" spans="1:19" ht="16.5" thickBot="1">
      <c r="A31" s="165" t="s">
        <v>35</v>
      </c>
      <c r="B31" s="76" t="s">
        <v>10</v>
      </c>
      <c r="C31" s="446">
        <v>0.0008508680555555556</v>
      </c>
      <c r="D31" s="447"/>
      <c r="E31" s="446"/>
      <c r="F31" s="447"/>
      <c r="G31" s="446">
        <f t="shared" si="6"/>
        <v>0.0008508680555555556</v>
      </c>
      <c r="H31" s="332">
        <f t="shared" si="12"/>
        <v>10</v>
      </c>
      <c r="I31" s="448">
        <v>0.0031241898148148153</v>
      </c>
      <c r="J31" s="449">
        <v>0.003122800925925926</v>
      </c>
      <c r="K31" s="450">
        <v>0.0008101851851851852</v>
      </c>
      <c r="L31" s="449"/>
      <c r="M31" s="449"/>
      <c r="N31" s="447"/>
      <c r="O31" s="449">
        <f t="shared" si="8"/>
        <v>0.003934375</v>
      </c>
      <c r="P31" s="332">
        <f t="shared" si="10"/>
        <v>13</v>
      </c>
      <c r="Q31" s="451">
        <f t="shared" si="9"/>
        <v>23</v>
      </c>
      <c r="R31" s="424">
        <f>IF(Q31="","",RANK(Q31,$Q$19:$Q$31,1))</f>
        <v>13</v>
      </c>
      <c r="S31" s="452">
        <f>IF(R31="","",VLOOKUP(R31,'Bodové hodnocení'!$A$1:$B$20,2,FALSE))</f>
        <v>1</v>
      </c>
    </row>
    <row r="32" spans="1:19" ht="15">
      <c r="A32" s="64"/>
      <c r="B32" s="64"/>
      <c r="C32" s="64"/>
      <c r="D32" s="64"/>
      <c r="E32" s="64"/>
      <c r="F32" s="64"/>
      <c r="G32" s="64"/>
      <c r="H32" s="64"/>
      <c r="I32" s="64"/>
      <c r="J32" s="64"/>
      <c r="K32" s="64"/>
      <c r="L32" s="64"/>
      <c r="M32" s="64"/>
      <c r="N32" s="156"/>
      <c r="O32" s="64"/>
      <c r="P32" s="219"/>
      <c r="Q32" s="219"/>
      <c r="R32" s="219"/>
      <c r="S32" s="219"/>
    </row>
  </sheetData>
  <sheetProtection selectLockedCells="1" selectUnlockedCells="1"/>
  <mergeCells count="21">
    <mergeCell ref="A16:B17"/>
    <mergeCell ref="C16:H16"/>
    <mergeCell ref="I16:P16"/>
    <mergeCell ref="L4:N4"/>
    <mergeCell ref="L17:N17"/>
    <mergeCell ref="I4:K4"/>
    <mergeCell ref="O17:P17"/>
    <mergeCell ref="A1:S1"/>
    <mergeCell ref="A3:B4"/>
    <mergeCell ref="C3:H3"/>
    <mergeCell ref="I3:P3"/>
    <mergeCell ref="Q3:R4"/>
    <mergeCell ref="C4:D4"/>
    <mergeCell ref="G4:H4"/>
    <mergeCell ref="E4:F4"/>
    <mergeCell ref="Q16:R17"/>
    <mergeCell ref="C17:D17"/>
    <mergeCell ref="E17:F17"/>
    <mergeCell ref="G17:H17"/>
    <mergeCell ref="I17:K17"/>
    <mergeCell ref="O4:P4"/>
  </mergeCells>
  <printOptions/>
  <pageMargins left="0.11805555555555555" right="0.11805555555555555" top="0.5902777777777778" bottom="0.5909722222222222" header="0.5118055555555555" footer="0.31527777777777777"/>
  <pageSetup horizontalDpi="300" verticalDpi="300" orientation="landscape" paperSize="9" scale="65" r:id="rId1"/>
  <headerFooter alignWithMargins="0">
    <oddFooter>&amp;CHlučinská liga mládeže - 4. ročník 2015 / 2016&amp;RPro HLM zpracoval Durlák Jan</oddFooter>
  </headerFooter>
</worksheet>
</file>

<file path=xl/worksheets/sheet8.xml><?xml version="1.0" encoding="utf-8"?>
<worksheet xmlns="http://schemas.openxmlformats.org/spreadsheetml/2006/main" xmlns:r="http://schemas.openxmlformats.org/officeDocument/2006/relationships">
  <dimension ref="A1:S32"/>
  <sheetViews>
    <sheetView showGridLines="0" zoomScale="90" zoomScaleNormal="90" zoomScalePageLayoutView="0" workbookViewId="0" topLeftCell="A1">
      <selection activeCell="A32" sqref="A32"/>
    </sheetView>
  </sheetViews>
  <sheetFormatPr defaultColWidth="9.140625" defaultRowHeight="15"/>
  <cols>
    <col min="1" max="1" width="7.00390625" style="0" customWidth="1"/>
    <col min="2" max="2" width="16.8515625" style="0" customWidth="1"/>
    <col min="3" max="4" width="12.7109375" style="0" customWidth="1"/>
    <col min="5" max="8" width="13.7109375" style="0" customWidth="1"/>
    <col min="9" max="9" width="0" style="0" hidden="1" customWidth="1"/>
    <col min="10" max="11" width="13.7109375" style="0" customWidth="1"/>
    <col min="12" max="12" width="0" style="0" hidden="1" customWidth="1"/>
    <col min="13" max="14" width="13.7109375" style="0" customWidth="1"/>
    <col min="15" max="15" width="18.8515625" style="0" customWidth="1"/>
    <col min="16" max="16" width="10.7109375" style="0" customWidth="1"/>
    <col min="17" max="17" width="10.7109375" style="78" customWidth="1"/>
    <col min="18" max="27" width="9.140625" style="78" customWidth="1"/>
  </cols>
  <sheetData>
    <row r="1" spans="1:17" ht="22.5">
      <c r="A1" s="480" t="s">
        <v>66</v>
      </c>
      <c r="B1" s="480"/>
      <c r="C1" s="480"/>
      <c r="D1" s="480"/>
      <c r="E1" s="480"/>
      <c r="F1" s="480"/>
      <c r="G1" s="480"/>
      <c r="H1" s="480"/>
      <c r="I1" s="480"/>
      <c r="J1" s="480"/>
      <c r="K1" s="480"/>
      <c r="L1" s="480"/>
      <c r="M1" s="480"/>
      <c r="N1" s="480"/>
      <c r="O1" s="480"/>
      <c r="P1" s="480"/>
      <c r="Q1" s="480"/>
    </row>
    <row r="2" ht="15.75">
      <c r="A2" s="81"/>
    </row>
    <row r="3" spans="1:17" ht="15.75" customHeight="1">
      <c r="A3" s="481" t="s">
        <v>38</v>
      </c>
      <c r="B3" s="481"/>
      <c r="C3" s="491" t="s">
        <v>67</v>
      </c>
      <c r="D3" s="491"/>
      <c r="E3" s="491"/>
      <c r="F3" s="491"/>
      <c r="G3" s="481" t="s">
        <v>68</v>
      </c>
      <c r="H3" s="481"/>
      <c r="I3" s="481"/>
      <c r="J3" s="481"/>
      <c r="K3" s="481"/>
      <c r="L3" s="481"/>
      <c r="M3" s="481"/>
      <c r="N3" s="481"/>
      <c r="O3" s="492" t="s">
        <v>41</v>
      </c>
      <c r="P3" s="484" t="s">
        <v>42</v>
      </c>
      <c r="Q3" s="485" t="s">
        <v>43</v>
      </c>
    </row>
    <row r="4" spans="1:17" ht="15.75">
      <c r="A4" s="83" t="s">
        <v>44</v>
      </c>
      <c r="B4" s="84" t="s">
        <v>2</v>
      </c>
      <c r="C4" s="83" t="s">
        <v>69</v>
      </c>
      <c r="D4" s="85" t="s">
        <v>50</v>
      </c>
      <c r="E4" s="180" t="s">
        <v>47</v>
      </c>
      <c r="F4" s="180" t="s">
        <v>70</v>
      </c>
      <c r="G4" s="181" t="s">
        <v>49</v>
      </c>
      <c r="H4" s="88" t="s">
        <v>50</v>
      </c>
      <c r="I4" s="89"/>
      <c r="J4" s="89" t="s">
        <v>51</v>
      </c>
      <c r="K4" s="89" t="s">
        <v>50</v>
      </c>
      <c r="L4" s="89"/>
      <c r="M4" s="182" t="s">
        <v>47</v>
      </c>
      <c r="N4" s="183" t="s">
        <v>48</v>
      </c>
      <c r="O4" s="492"/>
      <c r="P4" s="484"/>
      <c r="Q4" s="485"/>
    </row>
    <row r="5" spans="1:19" ht="15.75">
      <c r="A5" s="91" t="s">
        <v>18</v>
      </c>
      <c r="B5" s="66" t="s">
        <v>8</v>
      </c>
      <c r="C5" s="99">
        <v>0.0002546296296296296</v>
      </c>
      <c r="D5" s="99">
        <v>0.00017361111111111112</v>
      </c>
      <c r="E5" s="145">
        <f aca="true" t="shared" si="0" ref="E5:E14">IF(C5="","",SUM(C5,D5))</f>
        <v>0.00042824074074074075</v>
      </c>
      <c r="F5" s="184">
        <f>IF(C5="","",RANK(E5,$E$5:$E$15,1))</f>
        <v>1</v>
      </c>
      <c r="G5" s="174">
        <v>0.001097337962962963</v>
      </c>
      <c r="H5" s="185"/>
      <c r="I5" s="98">
        <f aca="true" t="shared" si="1" ref="I5:I15">IF(G5="","",G5+H5)</f>
        <v>0.001097337962962963</v>
      </c>
      <c r="J5" s="99">
        <v>0.0012899305555555554</v>
      </c>
      <c r="K5" s="100"/>
      <c r="L5" s="98">
        <f aca="true" t="shared" si="2" ref="L5:L15">IF(J5="","",J5+K5)</f>
        <v>0.0012899305555555554</v>
      </c>
      <c r="M5" s="186">
        <f aca="true" t="shared" si="3" ref="M5:M12">IF(I5="","",MIN(L5,I5))</f>
        <v>0.001097337962962963</v>
      </c>
      <c r="N5" s="102">
        <f aca="true" t="shared" si="4" ref="N5:N15">IF(M5="","",RANK(M5,$M$5:$M$15,1))</f>
        <v>5</v>
      </c>
      <c r="O5" s="103">
        <f aca="true" t="shared" si="5" ref="O5:O15">IF(F5="","",SUM(N5,F5))</f>
        <v>6</v>
      </c>
      <c r="P5" s="129">
        <f aca="true" t="shared" si="6" ref="P5:P15">IF(O5="","",RANK(O5,$O$5:$O$15,1))</f>
        <v>3</v>
      </c>
      <c r="Q5" s="130">
        <f>IF(P5="","",VLOOKUP(P5,'Bodové hodnocení'!$A$1:$B$20,2,FALSE))</f>
        <v>9</v>
      </c>
      <c r="R5" s="169"/>
      <c r="S5" s="169"/>
    </row>
    <row r="6" spans="1:19" ht="15.75">
      <c r="A6" s="335" t="s">
        <v>19</v>
      </c>
      <c r="B6" s="336" t="s">
        <v>5</v>
      </c>
      <c r="C6" s="348">
        <v>0.0003420138888888889</v>
      </c>
      <c r="D6" s="339">
        <v>0.00034722222222222224</v>
      </c>
      <c r="E6" s="349">
        <f t="shared" si="0"/>
        <v>0.0006892361111111112</v>
      </c>
      <c r="F6" s="350">
        <f aca="true" t="shared" si="7" ref="F6:F15">IF(C6="","",RANK(E6,$E$5:$E$15,1))</f>
        <v>4</v>
      </c>
      <c r="G6" s="348">
        <v>0.0011123842592592594</v>
      </c>
      <c r="H6" s="351"/>
      <c r="I6" s="349">
        <f t="shared" si="1"/>
        <v>0.0011123842592592594</v>
      </c>
      <c r="J6" s="339"/>
      <c r="K6" s="352"/>
      <c r="L6" s="349">
        <f t="shared" si="2"/>
      </c>
      <c r="M6" s="353">
        <f t="shared" si="3"/>
        <v>0.0011123842592592594</v>
      </c>
      <c r="N6" s="354">
        <f t="shared" si="4"/>
        <v>6</v>
      </c>
      <c r="O6" s="355">
        <f t="shared" si="5"/>
        <v>10</v>
      </c>
      <c r="P6" s="356">
        <f t="shared" si="6"/>
        <v>4</v>
      </c>
      <c r="Q6" s="346">
        <f>IF(P6="","",VLOOKUP(P6,'Bodové hodnocení'!$A$1:$B$20,2,FALSE))</f>
        <v>8</v>
      </c>
      <c r="R6" s="169"/>
      <c r="S6" s="169"/>
    </row>
    <row r="7" spans="1:19" ht="15.75">
      <c r="A7" s="121" t="s">
        <v>20</v>
      </c>
      <c r="B7" s="70" t="s">
        <v>6</v>
      </c>
      <c r="C7" s="177">
        <v>0.0003479166666666667</v>
      </c>
      <c r="D7" s="125">
        <v>0.00042824074074074075</v>
      </c>
      <c r="E7" s="126">
        <f t="shared" si="0"/>
        <v>0.0007761574074074075</v>
      </c>
      <c r="F7" s="187">
        <f t="shared" si="7"/>
        <v>8</v>
      </c>
      <c r="G7" s="177">
        <v>0.0009967592592592593</v>
      </c>
      <c r="H7" s="188"/>
      <c r="I7" s="124">
        <f t="shared" si="1"/>
        <v>0.0009967592592592593</v>
      </c>
      <c r="J7" s="125">
        <v>0.001059722222222222</v>
      </c>
      <c r="K7" s="97"/>
      <c r="L7" s="124">
        <f t="shared" si="2"/>
        <v>0.001059722222222222</v>
      </c>
      <c r="M7" s="189">
        <f t="shared" si="3"/>
        <v>0.0009967592592592593</v>
      </c>
      <c r="N7" s="127">
        <f t="shared" si="4"/>
        <v>3</v>
      </c>
      <c r="O7" s="128">
        <f t="shared" si="5"/>
        <v>11</v>
      </c>
      <c r="P7" s="129">
        <v>6</v>
      </c>
      <c r="Q7" s="130">
        <f>IF(P7="","",VLOOKUP(P7,'Bodové hodnocení'!$A$1:$B$20,2,FALSE))</f>
        <v>6</v>
      </c>
      <c r="R7" s="169"/>
      <c r="S7" s="169"/>
    </row>
    <row r="8" spans="1:19" ht="15.75">
      <c r="A8" s="335" t="s">
        <v>22</v>
      </c>
      <c r="B8" s="336" t="s">
        <v>30</v>
      </c>
      <c r="C8" s="348">
        <v>0.00036250000000000003</v>
      </c>
      <c r="D8" s="339">
        <v>0.0005208333333333333</v>
      </c>
      <c r="E8" s="349">
        <f t="shared" si="0"/>
        <v>0.0008833333333333334</v>
      </c>
      <c r="F8" s="350">
        <f t="shared" si="7"/>
        <v>11</v>
      </c>
      <c r="G8" s="348">
        <v>0.0010468749999999998</v>
      </c>
      <c r="H8" s="351">
        <v>0.00011574074074074073</v>
      </c>
      <c r="I8" s="349">
        <f t="shared" si="1"/>
        <v>0.0011626157407407405</v>
      </c>
      <c r="J8" s="339"/>
      <c r="K8" s="352"/>
      <c r="L8" s="349">
        <f t="shared" si="2"/>
      </c>
      <c r="M8" s="353">
        <f t="shared" si="3"/>
        <v>0.0011626157407407405</v>
      </c>
      <c r="N8" s="354">
        <f t="shared" si="4"/>
        <v>7</v>
      </c>
      <c r="O8" s="355">
        <f t="shared" si="5"/>
        <v>18</v>
      </c>
      <c r="P8" s="356">
        <f t="shared" si="6"/>
        <v>9</v>
      </c>
      <c r="Q8" s="346">
        <f>IF(P8="","",VLOOKUP(P8,'Bodové hodnocení'!$A$1:$B$20,2,FALSE))</f>
        <v>3</v>
      </c>
      <c r="R8" s="169"/>
      <c r="S8" s="169"/>
    </row>
    <row r="9" spans="1:19" ht="15.75">
      <c r="A9" s="121" t="s">
        <v>23</v>
      </c>
      <c r="B9" s="72" t="s">
        <v>32</v>
      </c>
      <c r="C9" s="177">
        <v>0.0003414351851851851</v>
      </c>
      <c r="D9" s="125">
        <v>0.0003935185185185185</v>
      </c>
      <c r="E9" s="126">
        <f t="shared" si="0"/>
        <v>0.0007349537037037036</v>
      </c>
      <c r="F9" s="187">
        <f t="shared" si="7"/>
        <v>7</v>
      </c>
      <c r="G9" s="177">
        <v>0.0009980324074074073</v>
      </c>
      <c r="H9" s="188"/>
      <c r="I9" s="124">
        <f t="shared" si="1"/>
        <v>0.0009980324074074073</v>
      </c>
      <c r="J9" s="125"/>
      <c r="K9" s="97"/>
      <c r="L9" s="124">
        <f t="shared" si="2"/>
      </c>
      <c r="M9" s="189">
        <f t="shared" si="3"/>
        <v>0.0009980324074074073</v>
      </c>
      <c r="N9" s="127">
        <f t="shared" si="4"/>
        <v>4</v>
      </c>
      <c r="O9" s="128">
        <f t="shared" si="5"/>
        <v>11</v>
      </c>
      <c r="P9" s="129">
        <f t="shared" si="6"/>
        <v>5</v>
      </c>
      <c r="Q9" s="130">
        <f>IF(P9="","",VLOOKUP(P9,'Bodové hodnocení'!$A$1:$B$20,2,FALSE))</f>
        <v>7</v>
      </c>
      <c r="R9" s="169"/>
      <c r="S9" s="169"/>
    </row>
    <row r="10" spans="1:19" ht="15.75">
      <c r="A10" s="335" t="s">
        <v>25</v>
      </c>
      <c r="B10" s="347" t="s">
        <v>4</v>
      </c>
      <c r="C10" s="348">
        <v>0.000374537037037037</v>
      </c>
      <c r="D10" s="339">
        <v>0.00035879629629629635</v>
      </c>
      <c r="E10" s="349">
        <f t="shared" si="0"/>
        <v>0.0007333333333333333</v>
      </c>
      <c r="F10" s="350">
        <f t="shared" si="7"/>
        <v>6</v>
      </c>
      <c r="G10" s="348">
        <v>0.0012331018518518518</v>
      </c>
      <c r="H10" s="351">
        <v>0.00023148148148148146</v>
      </c>
      <c r="I10" s="349">
        <f t="shared" si="1"/>
        <v>0.0014645833333333331</v>
      </c>
      <c r="J10" s="339">
        <v>0.001261111111111111</v>
      </c>
      <c r="K10" s="352"/>
      <c r="L10" s="349">
        <f t="shared" si="2"/>
        <v>0.001261111111111111</v>
      </c>
      <c r="M10" s="353">
        <f t="shared" si="3"/>
        <v>0.001261111111111111</v>
      </c>
      <c r="N10" s="354">
        <f t="shared" si="4"/>
        <v>9</v>
      </c>
      <c r="O10" s="355">
        <f t="shared" si="5"/>
        <v>15</v>
      </c>
      <c r="P10" s="356">
        <f t="shared" si="6"/>
        <v>8</v>
      </c>
      <c r="Q10" s="346">
        <f>IF(P10="","",VLOOKUP(P10,'Bodové hodnocení'!$A$1:$B$20,2,FALSE))</f>
        <v>4</v>
      </c>
      <c r="R10" s="169"/>
      <c r="S10" s="169"/>
    </row>
    <row r="11" spans="1:19" ht="15.75">
      <c r="A11" s="121" t="s">
        <v>27</v>
      </c>
      <c r="B11" s="72" t="s">
        <v>26</v>
      </c>
      <c r="C11" s="177">
        <v>0.00037175925925925923</v>
      </c>
      <c r="D11" s="125">
        <v>0.00035879629629629635</v>
      </c>
      <c r="E11" s="126">
        <f t="shared" si="0"/>
        <v>0.0007305555555555556</v>
      </c>
      <c r="F11" s="187">
        <f t="shared" si="7"/>
        <v>5</v>
      </c>
      <c r="G11" s="177">
        <v>0.0010927083333333333</v>
      </c>
      <c r="H11" s="188">
        <v>0.00011574074074074073</v>
      </c>
      <c r="I11" s="124">
        <f t="shared" si="1"/>
        <v>0.001208449074074074</v>
      </c>
      <c r="J11" s="125"/>
      <c r="K11" s="97"/>
      <c r="L11" s="124">
        <f t="shared" si="2"/>
      </c>
      <c r="M11" s="189">
        <f t="shared" si="3"/>
        <v>0.001208449074074074</v>
      </c>
      <c r="N11" s="127">
        <f t="shared" si="4"/>
        <v>8</v>
      </c>
      <c r="O11" s="128">
        <f t="shared" si="5"/>
        <v>13</v>
      </c>
      <c r="P11" s="129">
        <f t="shared" si="6"/>
        <v>7</v>
      </c>
      <c r="Q11" s="130">
        <f>IF(P11="","",VLOOKUP(P11,'Bodové hodnocení'!$A$1:$B$20,2,FALSE))</f>
        <v>5</v>
      </c>
      <c r="R11" s="169"/>
      <c r="S11" s="169"/>
    </row>
    <row r="12" spans="1:19" ht="15.75">
      <c r="A12" s="335" t="s">
        <v>28</v>
      </c>
      <c r="B12" s="347" t="s">
        <v>21</v>
      </c>
      <c r="C12" s="348">
        <v>0.0003188657407407407</v>
      </c>
      <c r="D12" s="339">
        <v>0.00024305555555555552</v>
      </c>
      <c r="E12" s="349">
        <f t="shared" si="0"/>
        <v>0.0005619212962962963</v>
      </c>
      <c r="F12" s="350">
        <f t="shared" si="7"/>
        <v>2</v>
      </c>
      <c r="G12" s="348">
        <v>0.0009428240740740742</v>
      </c>
      <c r="H12" s="351"/>
      <c r="I12" s="349">
        <f t="shared" si="1"/>
        <v>0.0009428240740740742</v>
      </c>
      <c r="J12" s="339"/>
      <c r="K12" s="352"/>
      <c r="L12" s="349">
        <f t="shared" si="2"/>
      </c>
      <c r="M12" s="353">
        <f t="shared" si="3"/>
        <v>0.0009428240740740742</v>
      </c>
      <c r="N12" s="354">
        <f t="shared" si="4"/>
        <v>2</v>
      </c>
      <c r="O12" s="355">
        <f t="shared" si="5"/>
        <v>4</v>
      </c>
      <c r="P12" s="356">
        <f t="shared" si="6"/>
        <v>1</v>
      </c>
      <c r="Q12" s="346">
        <f>IF(P12="","",VLOOKUP(P12,'Bodové hodnocení'!$A$1:$B$20,2,FALSE))</f>
        <v>11</v>
      </c>
      <c r="R12" s="169"/>
      <c r="S12" s="169"/>
    </row>
    <row r="13" spans="1:19" ht="15.75">
      <c r="A13" s="121" t="s">
        <v>29</v>
      </c>
      <c r="B13" s="72" t="s">
        <v>12</v>
      </c>
      <c r="C13" s="177">
        <v>0.0003048611111111111</v>
      </c>
      <c r="D13" s="125">
        <v>0.0002893518518518519</v>
      </c>
      <c r="E13" s="126">
        <f>IF(C13="","",SUM(C13,D13))</f>
        <v>0.000594212962962963</v>
      </c>
      <c r="F13" s="187">
        <f>IF(C13="","",RANK(E13,$E$5:$E$15,1))</f>
        <v>3</v>
      </c>
      <c r="G13" s="177">
        <v>0.0009409722222222223</v>
      </c>
      <c r="H13" s="188"/>
      <c r="I13" s="124">
        <f>IF(G13="","",G13+H13)</f>
        <v>0.0009409722222222223</v>
      </c>
      <c r="J13" s="125"/>
      <c r="K13" s="97"/>
      <c r="L13" s="124">
        <f>IF(J13="","",J13+K13)</f>
      </c>
      <c r="M13" s="189">
        <f>IF(I13="","",MIN(L13,I13))</f>
        <v>0.0009409722222222223</v>
      </c>
      <c r="N13" s="127">
        <f>IF(M13="","",RANK(M13,$M$5:$M$15,1))</f>
        <v>1</v>
      </c>
      <c r="O13" s="128">
        <f>IF(F13="","",SUM(N13,F13))</f>
        <v>4</v>
      </c>
      <c r="P13" s="129">
        <v>2</v>
      </c>
      <c r="Q13" s="130">
        <f>IF(P13="","",VLOOKUP(P13,'Bodové hodnocení'!$A$1:$B$20,2,FALSE))</f>
        <v>10</v>
      </c>
      <c r="R13" s="169"/>
      <c r="S13" s="169"/>
    </row>
    <row r="14" spans="1:19" ht="15.75">
      <c r="A14" s="304" t="s">
        <v>31</v>
      </c>
      <c r="B14" s="357" t="s">
        <v>7</v>
      </c>
      <c r="C14" s="348">
        <v>0.0004311342592592593</v>
      </c>
      <c r="D14" s="339">
        <v>0.0004398148148148148</v>
      </c>
      <c r="E14" s="349">
        <f t="shared" si="0"/>
        <v>0.0008709490740740741</v>
      </c>
      <c r="F14" s="358">
        <f t="shared" si="7"/>
        <v>10</v>
      </c>
      <c r="G14" s="359">
        <v>0.0014443287037037037</v>
      </c>
      <c r="H14" s="360">
        <v>0.00011574074074074073</v>
      </c>
      <c r="I14" s="361">
        <f t="shared" si="1"/>
        <v>0.0015600694444444444</v>
      </c>
      <c r="J14" s="362"/>
      <c r="K14" s="360"/>
      <c r="L14" s="361">
        <f t="shared" si="2"/>
      </c>
      <c r="M14" s="361">
        <v>0.0014443287037037037</v>
      </c>
      <c r="N14" s="363">
        <f t="shared" si="4"/>
        <v>11</v>
      </c>
      <c r="O14" s="364">
        <f t="shared" si="5"/>
        <v>21</v>
      </c>
      <c r="P14" s="365">
        <f t="shared" si="6"/>
        <v>11</v>
      </c>
      <c r="Q14" s="366">
        <f>IF(P14="","",VLOOKUP(P14,'Bodové hodnocení'!$A$1:$B$20,2,FALSE))</f>
        <v>1</v>
      </c>
      <c r="R14" s="169"/>
      <c r="S14" s="169"/>
    </row>
    <row r="15" spans="1:19" ht="16.5" thickBot="1">
      <c r="A15" s="165" t="s">
        <v>33</v>
      </c>
      <c r="B15" s="76" t="s">
        <v>24</v>
      </c>
      <c r="C15" s="263">
        <v>0.00043506944444444447</v>
      </c>
      <c r="D15" s="125">
        <v>0.0003935185185185185</v>
      </c>
      <c r="E15" s="126">
        <f>IF(C15="","",SUM(C15,D15))</f>
        <v>0.000828587962962963</v>
      </c>
      <c r="F15" s="264">
        <f t="shared" si="7"/>
        <v>9</v>
      </c>
      <c r="G15" s="265">
        <v>0.0013991898148148147</v>
      </c>
      <c r="H15" s="266">
        <v>0.00034722222222222224</v>
      </c>
      <c r="I15" s="267">
        <f t="shared" si="1"/>
        <v>0.001746412037037037</v>
      </c>
      <c r="J15" s="268"/>
      <c r="K15" s="266"/>
      <c r="L15" s="267">
        <f t="shared" si="2"/>
      </c>
      <c r="M15" s="267">
        <v>0.0013991898148148147</v>
      </c>
      <c r="N15" s="264">
        <f t="shared" si="4"/>
        <v>10</v>
      </c>
      <c r="O15" s="269">
        <f t="shared" si="5"/>
        <v>19</v>
      </c>
      <c r="P15" s="270">
        <f t="shared" si="6"/>
        <v>10</v>
      </c>
      <c r="Q15" s="271">
        <f>IF(P15="","",VLOOKUP(P15,'Bodové hodnocení'!$A$1:$B$20,2,FALSE))</f>
        <v>2</v>
      </c>
      <c r="R15" s="169"/>
      <c r="S15" s="169"/>
    </row>
    <row r="16" spans="1:19" ht="16.5" thickBot="1">
      <c r="A16" s="131"/>
      <c r="B16" s="131"/>
      <c r="C16" s="132"/>
      <c r="D16" s="132"/>
      <c r="E16" s="131"/>
      <c r="F16" s="131"/>
      <c r="G16" s="131"/>
      <c r="H16" s="131"/>
      <c r="I16" s="131"/>
      <c r="J16" s="131"/>
      <c r="K16" s="131"/>
      <c r="L16" s="131"/>
      <c r="M16" s="131"/>
      <c r="N16" s="131"/>
      <c r="O16" s="131"/>
      <c r="P16" s="133"/>
      <c r="Q16" s="134"/>
      <c r="R16" s="169"/>
      <c r="S16" s="169"/>
    </row>
    <row r="17" spans="1:19" ht="15.75" customHeight="1">
      <c r="A17" s="481" t="s">
        <v>52</v>
      </c>
      <c r="B17" s="481"/>
      <c r="C17" s="491" t="s">
        <v>67</v>
      </c>
      <c r="D17" s="491"/>
      <c r="E17" s="491"/>
      <c r="F17" s="491"/>
      <c r="G17" s="481" t="s">
        <v>68</v>
      </c>
      <c r="H17" s="481"/>
      <c r="I17" s="481"/>
      <c r="J17" s="481"/>
      <c r="K17" s="481"/>
      <c r="L17" s="481"/>
      <c r="M17" s="481"/>
      <c r="N17" s="481"/>
      <c r="O17" s="492" t="s">
        <v>41</v>
      </c>
      <c r="P17" s="484" t="s">
        <v>42</v>
      </c>
      <c r="Q17" s="485" t="s">
        <v>43</v>
      </c>
      <c r="R17" s="169"/>
      <c r="S17" s="169"/>
    </row>
    <row r="18" spans="1:19" ht="16.5" thickBot="1">
      <c r="A18" s="83" t="s">
        <v>44</v>
      </c>
      <c r="B18" s="84" t="s">
        <v>2</v>
      </c>
      <c r="C18" s="83" t="s">
        <v>69</v>
      </c>
      <c r="D18" s="85" t="s">
        <v>50</v>
      </c>
      <c r="E18" s="180" t="s">
        <v>47</v>
      </c>
      <c r="F18" s="180" t="s">
        <v>70</v>
      </c>
      <c r="G18" s="181" t="s">
        <v>49</v>
      </c>
      <c r="H18" s="88" t="s">
        <v>50</v>
      </c>
      <c r="I18" s="89"/>
      <c r="J18" s="89" t="s">
        <v>51</v>
      </c>
      <c r="K18" s="89" t="s">
        <v>50</v>
      </c>
      <c r="L18" s="89"/>
      <c r="M18" s="182" t="s">
        <v>47</v>
      </c>
      <c r="N18" s="183" t="s">
        <v>48</v>
      </c>
      <c r="O18" s="492"/>
      <c r="P18" s="484"/>
      <c r="Q18" s="485"/>
      <c r="R18" s="169"/>
      <c r="S18" s="169"/>
    </row>
    <row r="19" spans="1:19" ht="15.75">
      <c r="A19" s="91" t="s">
        <v>18</v>
      </c>
      <c r="B19" s="66" t="s">
        <v>8</v>
      </c>
      <c r="C19" s="177">
        <v>0.0003292824074074074</v>
      </c>
      <c r="D19" s="99">
        <v>0.0002662037037037037</v>
      </c>
      <c r="E19" s="145">
        <f aca="true" t="shared" si="8" ref="E19:E31">IF(C19="","",SUM(C19,D19))</f>
        <v>0.0005954861111111111</v>
      </c>
      <c r="F19" s="184">
        <f aca="true" t="shared" si="9" ref="F19:F31">IF(C19="","",RANK(E19,$E$19:$E$31,1))</f>
        <v>3</v>
      </c>
      <c r="G19" s="174">
        <v>0.0008181712962962963</v>
      </c>
      <c r="H19" s="185"/>
      <c r="I19" s="98">
        <f aca="true" t="shared" si="10" ref="I19:I31">IF(G19="","",G19+H19)</f>
        <v>0.0008181712962962963</v>
      </c>
      <c r="J19" s="99"/>
      <c r="K19" s="100"/>
      <c r="L19" s="98">
        <f aca="true" t="shared" si="11" ref="L19:L31">IF(J19="","",J19+K19)</f>
      </c>
      <c r="M19" s="186">
        <f aca="true" t="shared" si="12" ref="M19:M31">IF(I19="","",MIN(L19,I19))</f>
        <v>0.0008181712962962963</v>
      </c>
      <c r="N19" s="102">
        <f aca="true" t="shared" si="13" ref="N19:N31">IF(M19="","",RANK(M19,$M$19:$M$31,1))</f>
        <v>4</v>
      </c>
      <c r="O19" s="103">
        <f aca="true" t="shared" si="14" ref="O19:O31">IF(F19="","",SUM(N19,F19))</f>
        <v>7</v>
      </c>
      <c r="P19" s="190">
        <f>IF(O19="","",RANK(O19,$O$19:$O$31,1))</f>
        <v>2</v>
      </c>
      <c r="Q19" s="105">
        <f>IF(P19="","",VLOOKUP(P19,'Bodové hodnocení'!$A$1:$B$20,2,FALSE))</f>
        <v>10</v>
      </c>
      <c r="R19" s="169"/>
      <c r="S19" s="169"/>
    </row>
    <row r="20" spans="1:19" ht="15.75">
      <c r="A20" s="335" t="s">
        <v>19</v>
      </c>
      <c r="B20" s="336" t="s">
        <v>21</v>
      </c>
      <c r="C20" s="348">
        <v>0.00032418981481481486</v>
      </c>
      <c r="D20" s="339">
        <v>0.0003125</v>
      </c>
      <c r="E20" s="349">
        <f t="shared" si="8"/>
        <v>0.0006366898148148149</v>
      </c>
      <c r="F20" s="350">
        <f t="shared" si="9"/>
        <v>6</v>
      </c>
      <c r="G20" s="348">
        <v>0.0009130787037037037</v>
      </c>
      <c r="H20" s="351">
        <v>0.00011574074074074073</v>
      </c>
      <c r="I20" s="349">
        <f t="shared" si="10"/>
        <v>0.0010288194444444444</v>
      </c>
      <c r="J20" s="339"/>
      <c r="K20" s="351"/>
      <c r="L20" s="349">
        <f t="shared" si="11"/>
      </c>
      <c r="M20" s="353">
        <f t="shared" si="12"/>
        <v>0.0010288194444444444</v>
      </c>
      <c r="N20" s="354">
        <f t="shared" si="13"/>
        <v>9</v>
      </c>
      <c r="O20" s="355">
        <f t="shared" si="14"/>
        <v>15</v>
      </c>
      <c r="P20" s="356">
        <f>IF(O20="","",RANK(O20,$O$19:$O$31,1))</f>
        <v>8</v>
      </c>
      <c r="Q20" s="346">
        <f>IF(P20="","",VLOOKUP(P20,'Bodové hodnocení'!$A$1:$B$20,2,FALSE))</f>
        <v>4</v>
      </c>
      <c r="R20" s="169"/>
      <c r="S20" s="169"/>
    </row>
    <row r="21" spans="1:19" ht="15.75">
      <c r="A21" s="121" t="s">
        <v>20</v>
      </c>
      <c r="B21" s="70" t="s">
        <v>5</v>
      </c>
      <c r="C21" s="177">
        <v>0.00036377314814814817</v>
      </c>
      <c r="D21" s="125">
        <v>0.00032407407407407406</v>
      </c>
      <c r="E21" s="126">
        <f t="shared" si="8"/>
        <v>0.0006878472222222223</v>
      </c>
      <c r="F21" s="187">
        <f t="shared" si="9"/>
        <v>8</v>
      </c>
      <c r="G21" s="177">
        <v>0.0008878472222222222</v>
      </c>
      <c r="H21" s="97">
        <v>0.00011574074074074073</v>
      </c>
      <c r="I21" s="124">
        <f t="shared" si="10"/>
        <v>0.0010035879629629629</v>
      </c>
      <c r="J21" s="125">
        <v>0.0008879629629629629</v>
      </c>
      <c r="K21" s="188">
        <v>0.00011574074074074073</v>
      </c>
      <c r="L21" s="124">
        <f t="shared" si="11"/>
        <v>0.0010037037037037037</v>
      </c>
      <c r="M21" s="189">
        <f t="shared" si="12"/>
        <v>0.0010035879629629629</v>
      </c>
      <c r="N21" s="127">
        <f t="shared" si="13"/>
        <v>8</v>
      </c>
      <c r="O21" s="128">
        <f t="shared" si="14"/>
        <v>16</v>
      </c>
      <c r="P21" s="162">
        <v>10</v>
      </c>
      <c r="Q21" s="130">
        <f>IF(P21="","",VLOOKUP(P21,'Bodové hodnocení'!$A$1:$B$20,2,FALSE))</f>
        <v>2</v>
      </c>
      <c r="R21" s="169"/>
      <c r="S21" s="169"/>
    </row>
    <row r="22" spans="1:19" ht="15.75">
      <c r="A22" s="335" t="s">
        <v>22</v>
      </c>
      <c r="B22" s="336" t="s">
        <v>6</v>
      </c>
      <c r="C22" s="348">
        <v>0.00037222222222222214</v>
      </c>
      <c r="D22" s="339">
        <v>0.0005092592592592592</v>
      </c>
      <c r="E22" s="349">
        <f t="shared" si="8"/>
        <v>0.0008814814814814814</v>
      </c>
      <c r="F22" s="350">
        <f t="shared" si="9"/>
        <v>13</v>
      </c>
      <c r="G22" s="348">
        <v>0.0008528935185185185</v>
      </c>
      <c r="H22" s="351"/>
      <c r="I22" s="349">
        <f t="shared" si="10"/>
        <v>0.0008528935185185185</v>
      </c>
      <c r="J22" s="339"/>
      <c r="K22" s="351"/>
      <c r="L22" s="349">
        <f t="shared" si="11"/>
      </c>
      <c r="M22" s="353">
        <f t="shared" si="12"/>
        <v>0.0008528935185185185</v>
      </c>
      <c r="N22" s="354">
        <f t="shared" si="13"/>
        <v>5</v>
      </c>
      <c r="O22" s="355">
        <f t="shared" si="14"/>
        <v>18</v>
      </c>
      <c r="P22" s="356">
        <f>IF(O22="","",RANK(O22,$O$19:$O$31,1))</f>
        <v>11</v>
      </c>
      <c r="Q22" s="346">
        <f>IF(P22="","",VLOOKUP(P22,'Bodové hodnocení'!$A$1:$B$20,2,FALSE))</f>
        <v>1</v>
      </c>
      <c r="R22" s="169"/>
      <c r="S22" s="169"/>
    </row>
    <row r="23" spans="1:19" ht="15.75">
      <c r="A23" s="121" t="s">
        <v>23</v>
      </c>
      <c r="B23" s="70" t="s">
        <v>26</v>
      </c>
      <c r="C23" s="177">
        <v>0.00028125000000000003</v>
      </c>
      <c r="D23" s="125">
        <v>0.00024305555555555552</v>
      </c>
      <c r="E23" s="126">
        <f t="shared" si="8"/>
        <v>0.0005243055555555555</v>
      </c>
      <c r="F23" s="187">
        <f t="shared" si="9"/>
        <v>2</v>
      </c>
      <c r="G23" s="177">
        <v>0.0008016203703703702</v>
      </c>
      <c r="H23" s="188"/>
      <c r="I23" s="124">
        <f t="shared" si="10"/>
        <v>0.0008016203703703702</v>
      </c>
      <c r="J23" s="160"/>
      <c r="K23" s="188"/>
      <c r="L23" s="124">
        <f t="shared" si="11"/>
      </c>
      <c r="M23" s="189">
        <f t="shared" si="12"/>
        <v>0.0008016203703703702</v>
      </c>
      <c r="N23" s="127">
        <f t="shared" si="13"/>
        <v>3</v>
      </c>
      <c r="O23" s="128">
        <f t="shared" si="14"/>
        <v>5</v>
      </c>
      <c r="P23" s="162">
        <f>IF(O23="","",RANK(O23,$O$19:$O$31,1))</f>
        <v>1</v>
      </c>
      <c r="Q23" s="130">
        <f>IF(P23="","",VLOOKUP(P23,'Bodové hodnocení'!$A$1:$B$20,2,FALSE))</f>
        <v>11</v>
      </c>
      <c r="R23" s="169"/>
      <c r="S23" s="169"/>
    </row>
    <row r="24" spans="1:19" ht="15.75">
      <c r="A24" s="335" t="s">
        <v>25</v>
      </c>
      <c r="B24" s="336" t="s">
        <v>4</v>
      </c>
      <c r="C24" s="348">
        <v>0.0003741898148148148</v>
      </c>
      <c r="D24" s="339">
        <v>0.0003935185185185185</v>
      </c>
      <c r="E24" s="349">
        <f t="shared" si="8"/>
        <v>0.0007677083333333334</v>
      </c>
      <c r="F24" s="350">
        <f t="shared" si="9"/>
        <v>11</v>
      </c>
      <c r="G24" s="348">
        <v>0.0007924768518518518</v>
      </c>
      <c r="H24" s="351"/>
      <c r="I24" s="349">
        <f t="shared" si="10"/>
        <v>0.0007924768518518518</v>
      </c>
      <c r="J24" s="339"/>
      <c r="K24" s="351"/>
      <c r="L24" s="349">
        <f t="shared" si="11"/>
      </c>
      <c r="M24" s="353">
        <f t="shared" si="12"/>
        <v>0.0007924768518518518</v>
      </c>
      <c r="N24" s="354">
        <f t="shared" si="13"/>
        <v>1</v>
      </c>
      <c r="O24" s="355">
        <f t="shared" si="14"/>
        <v>12</v>
      </c>
      <c r="P24" s="356">
        <v>6</v>
      </c>
      <c r="Q24" s="346">
        <f>IF(P24="","",VLOOKUP(P24,'Bodové hodnocení'!$A$1:$B$20,2,FALSE))</f>
        <v>6</v>
      </c>
      <c r="R24" s="169"/>
      <c r="S24" s="169"/>
    </row>
    <row r="25" spans="1:19" ht="15.75">
      <c r="A25" s="121" t="s">
        <v>27</v>
      </c>
      <c r="B25" s="70" t="s">
        <v>32</v>
      </c>
      <c r="C25" s="177">
        <v>0.00030092592592592595</v>
      </c>
      <c r="D25" s="125">
        <v>0.00018518518518518518</v>
      </c>
      <c r="E25" s="126">
        <f>IF(C25="","",SUM(C25,D25))</f>
        <v>0.0004861111111111111</v>
      </c>
      <c r="F25" s="187">
        <f t="shared" si="9"/>
        <v>1</v>
      </c>
      <c r="G25" s="177">
        <v>0.0009530092592592593</v>
      </c>
      <c r="H25" s="188">
        <v>0.00011574074074074073</v>
      </c>
      <c r="I25" s="124">
        <f t="shared" si="10"/>
        <v>0.00106875</v>
      </c>
      <c r="J25" s="160"/>
      <c r="K25" s="188"/>
      <c r="L25" s="124">
        <f t="shared" si="11"/>
      </c>
      <c r="M25" s="189">
        <f t="shared" si="12"/>
        <v>0.00106875</v>
      </c>
      <c r="N25" s="127">
        <f t="shared" si="13"/>
        <v>11</v>
      </c>
      <c r="O25" s="128">
        <f t="shared" si="14"/>
        <v>12</v>
      </c>
      <c r="P25" s="162">
        <f>IF(O25="","",RANK(O25,$O$19:$O$31,1))</f>
        <v>4</v>
      </c>
      <c r="Q25" s="130">
        <f>IF(P25="","",VLOOKUP(P25,'Bodové hodnocení'!$A$1:$B$20,2,FALSE))</f>
        <v>8</v>
      </c>
      <c r="R25" s="169"/>
      <c r="S25" s="169"/>
    </row>
    <row r="26" spans="1:19" ht="15.75">
      <c r="A26" s="335" t="s">
        <v>28</v>
      </c>
      <c r="B26" s="336" t="s">
        <v>24</v>
      </c>
      <c r="C26" s="348">
        <v>0.00029039351851851855</v>
      </c>
      <c r="D26" s="339">
        <v>0.0003125</v>
      </c>
      <c r="E26" s="349">
        <f t="shared" si="8"/>
        <v>0.0006028935185185186</v>
      </c>
      <c r="F26" s="350">
        <f t="shared" si="9"/>
        <v>4</v>
      </c>
      <c r="G26" s="348">
        <v>0.001229513888888889</v>
      </c>
      <c r="H26" s="351">
        <v>0.00023148148148148146</v>
      </c>
      <c r="I26" s="349">
        <f t="shared" si="10"/>
        <v>0.0014609953703703703</v>
      </c>
      <c r="J26" s="339"/>
      <c r="K26" s="351"/>
      <c r="L26" s="349">
        <f t="shared" si="11"/>
      </c>
      <c r="M26" s="353">
        <f t="shared" si="12"/>
        <v>0.0014609953703703703</v>
      </c>
      <c r="N26" s="354">
        <f t="shared" si="13"/>
        <v>12</v>
      </c>
      <c r="O26" s="355">
        <f t="shared" si="14"/>
        <v>16</v>
      </c>
      <c r="P26" s="356">
        <f>IF(O26="","",RANK(O26,$O$19:$O$31,1))</f>
        <v>9</v>
      </c>
      <c r="Q26" s="346">
        <f>IF(P26="","",VLOOKUP(P26,'Bodové hodnocení'!$A$1:$B$20,2,FALSE))</f>
        <v>3</v>
      </c>
      <c r="R26" s="169"/>
      <c r="S26" s="169"/>
    </row>
    <row r="27" spans="1:19" ht="15.75">
      <c r="A27" s="121" t="s">
        <v>29</v>
      </c>
      <c r="B27" s="70" t="s">
        <v>9</v>
      </c>
      <c r="C27" s="177">
        <v>0.00033020833333333334</v>
      </c>
      <c r="D27" s="125">
        <v>0.0004050925925925926</v>
      </c>
      <c r="E27" s="126">
        <f t="shared" si="8"/>
        <v>0.0007353009259259259</v>
      </c>
      <c r="F27" s="187">
        <f t="shared" si="9"/>
        <v>9</v>
      </c>
      <c r="G27" s="177">
        <v>0.0007982638888888888</v>
      </c>
      <c r="H27" s="188"/>
      <c r="I27" s="124">
        <f t="shared" si="10"/>
        <v>0.0007982638888888888</v>
      </c>
      <c r="J27" s="160">
        <v>0.0013425925925925925</v>
      </c>
      <c r="K27" s="188">
        <v>0.00011574074074074073</v>
      </c>
      <c r="L27" s="124">
        <f t="shared" si="11"/>
        <v>0.0014583333333333332</v>
      </c>
      <c r="M27" s="189">
        <f t="shared" si="12"/>
        <v>0.0007982638888888888</v>
      </c>
      <c r="N27" s="127">
        <f t="shared" si="13"/>
        <v>2</v>
      </c>
      <c r="O27" s="128">
        <f t="shared" si="14"/>
        <v>11</v>
      </c>
      <c r="P27" s="162">
        <f>IF(O27="","",RANK(O27,$O$19:$O$31,1))</f>
        <v>3</v>
      </c>
      <c r="Q27" s="130">
        <f>IF(P27="","",VLOOKUP(P27,'Bodové hodnocení'!$A$1:$B$20,2,FALSE))</f>
        <v>9</v>
      </c>
      <c r="R27" s="169"/>
      <c r="S27" s="169"/>
    </row>
    <row r="28" spans="1:19" ht="15.75">
      <c r="A28" s="335" t="s">
        <v>31</v>
      </c>
      <c r="B28" s="336" t="s">
        <v>10</v>
      </c>
      <c r="C28" s="348">
        <v>0.000443287037037037</v>
      </c>
      <c r="D28" s="339">
        <v>0.00042824074074074075</v>
      </c>
      <c r="E28" s="349">
        <f t="shared" si="8"/>
        <v>0.0008715277777777777</v>
      </c>
      <c r="F28" s="350">
        <f t="shared" si="9"/>
        <v>12</v>
      </c>
      <c r="G28" s="348">
        <v>0.0016538194444444445</v>
      </c>
      <c r="H28" s="351"/>
      <c r="I28" s="349">
        <f t="shared" si="10"/>
        <v>0.0016538194444444445</v>
      </c>
      <c r="J28" s="339"/>
      <c r="K28" s="351"/>
      <c r="L28" s="349">
        <f t="shared" si="11"/>
      </c>
      <c r="M28" s="353">
        <f t="shared" si="12"/>
        <v>0.0016538194444444445</v>
      </c>
      <c r="N28" s="354">
        <f t="shared" si="13"/>
        <v>13</v>
      </c>
      <c r="O28" s="355">
        <f t="shared" si="14"/>
        <v>25</v>
      </c>
      <c r="P28" s="356">
        <f>IF(O28="","",RANK(O28,$O$19:$O$31,1))</f>
        <v>13</v>
      </c>
      <c r="Q28" s="346">
        <f>IF(P28="","",VLOOKUP(P28,'Bodové hodnocení'!$A$1:$B$20,2,FALSE))</f>
        <v>1</v>
      </c>
      <c r="R28" s="169"/>
      <c r="S28" s="169"/>
    </row>
    <row r="29" spans="1:19" ht="15.75">
      <c r="A29" s="121" t="s">
        <v>33</v>
      </c>
      <c r="B29" s="72" t="s">
        <v>7</v>
      </c>
      <c r="C29" s="177">
        <v>0.00032986111111111107</v>
      </c>
      <c r="D29" s="125">
        <v>0.0002777777777777778</v>
      </c>
      <c r="E29" s="126">
        <f t="shared" si="8"/>
        <v>0.0006076388888888889</v>
      </c>
      <c r="F29" s="187">
        <f t="shared" si="9"/>
        <v>5</v>
      </c>
      <c r="G29" s="177">
        <v>0.0008997685185185184</v>
      </c>
      <c r="H29" s="188"/>
      <c r="I29" s="124">
        <f t="shared" si="10"/>
        <v>0.0008997685185185184</v>
      </c>
      <c r="J29" s="160"/>
      <c r="K29" s="188"/>
      <c r="L29" s="124">
        <f t="shared" si="11"/>
      </c>
      <c r="M29" s="189">
        <f t="shared" si="12"/>
        <v>0.0008997685185185184</v>
      </c>
      <c r="N29" s="127">
        <f t="shared" si="13"/>
        <v>7</v>
      </c>
      <c r="O29" s="128">
        <f t="shared" si="14"/>
        <v>12</v>
      </c>
      <c r="P29" s="162">
        <v>5</v>
      </c>
      <c r="Q29" s="130">
        <f>IF(P29="","",VLOOKUP(P29,'Bodové hodnocení'!$A$1:$B$20,2,FALSE))</f>
        <v>7</v>
      </c>
      <c r="R29" s="169"/>
      <c r="S29" s="169"/>
    </row>
    <row r="30" spans="1:19" ht="15.75">
      <c r="A30" s="367" t="s">
        <v>34</v>
      </c>
      <c r="B30" s="336" t="s">
        <v>12</v>
      </c>
      <c r="C30" s="348">
        <v>0.00035069444444444444</v>
      </c>
      <c r="D30" s="339">
        <v>0.0003356481481481481</v>
      </c>
      <c r="E30" s="349">
        <f t="shared" si="8"/>
        <v>0.0006863425925925926</v>
      </c>
      <c r="F30" s="350">
        <f t="shared" si="9"/>
        <v>7</v>
      </c>
      <c r="G30" s="348">
        <v>0.0007790509259259258</v>
      </c>
      <c r="H30" s="351">
        <v>0.00011574074074074073</v>
      </c>
      <c r="I30" s="349">
        <f t="shared" si="10"/>
        <v>0.0008947916666666665</v>
      </c>
      <c r="J30" s="339"/>
      <c r="K30" s="351"/>
      <c r="L30" s="349">
        <f t="shared" si="11"/>
      </c>
      <c r="M30" s="353">
        <f t="shared" si="12"/>
        <v>0.0008947916666666665</v>
      </c>
      <c r="N30" s="354">
        <f t="shared" si="13"/>
        <v>6</v>
      </c>
      <c r="O30" s="355">
        <f t="shared" si="14"/>
        <v>13</v>
      </c>
      <c r="P30" s="356">
        <f>IF(O30="","",RANK(O30,$O$19:$O$31,1))</f>
        <v>7</v>
      </c>
      <c r="Q30" s="346">
        <f>IF(P30="","",VLOOKUP(P30,'Bodové hodnocení'!$A$1:$B$20,2,FALSE))</f>
        <v>5</v>
      </c>
      <c r="R30" s="169"/>
      <c r="S30" s="169"/>
    </row>
    <row r="31" spans="1:19" ht="16.5" thickBot="1">
      <c r="A31" s="165" t="s">
        <v>35</v>
      </c>
      <c r="B31" s="76" t="s">
        <v>30</v>
      </c>
      <c r="C31" s="263">
        <v>0.00039525462962962957</v>
      </c>
      <c r="D31" s="420">
        <v>0.00035879629629629635</v>
      </c>
      <c r="E31" s="421">
        <f t="shared" si="8"/>
        <v>0.0007540509259259259</v>
      </c>
      <c r="F31" s="443">
        <f t="shared" si="9"/>
        <v>10</v>
      </c>
      <c r="G31" s="263">
        <v>0.0009451388888888889</v>
      </c>
      <c r="H31" s="444">
        <v>0.00011574074074074073</v>
      </c>
      <c r="I31" s="267">
        <f t="shared" si="10"/>
        <v>0.0010608796296296297</v>
      </c>
      <c r="J31" s="268"/>
      <c r="K31" s="444"/>
      <c r="L31" s="267">
        <f t="shared" si="11"/>
      </c>
      <c r="M31" s="445">
        <f t="shared" si="12"/>
        <v>0.0010608796296296297</v>
      </c>
      <c r="N31" s="422">
        <f t="shared" si="13"/>
        <v>10</v>
      </c>
      <c r="O31" s="423">
        <f t="shared" si="14"/>
        <v>20</v>
      </c>
      <c r="P31" s="270">
        <f>IF(O31="","",RANK(O31,$O$19:$O$31,1))</f>
        <v>12</v>
      </c>
      <c r="Q31" s="425">
        <f>IF(P31="","",VLOOKUP(P31,'Bodové hodnocení'!$A$1:$B$20,2,FALSE))</f>
        <v>1</v>
      </c>
      <c r="R31" s="169"/>
      <c r="S31" s="169"/>
    </row>
    <row r="32" spans="1:19" ht="15.75">
      <c r="A32" s="64"/>
      <c r="B32" s="64"/>
      <c r="C32" s="64"/>
      <c r="D32" s="64"/>
      <c r="E32" s="64"/>
      <c r="F32" s="64"/>
      <c r="G32" s="64"/>
      <c r="H32" s="64"/>
      <c r="I32" s="64"/>
      <c r="J32" s="64"/>
      <c r="K32" s="64"/>
      <c r="L32" s="64"/>
      <c r="M32" s="64"/>
      <c r="N32" s="64"/>
      <c r="O32" s="64"/>
      <c r="P32" s="64"/>
      <c r="Q32" s="156"/>
      <c r="R32" s="169"/>
      <c r="S32" s="169"/>
    </row>
  </sheetData>
  <sheetProtection selectLockedCells="1" selectUnlockedCells="1"/>
  <mergeCells count="13">
    <mergeCell ref="A1:Q1"/>
    <mergeCell ref="A3:B3"/>
    <mergeCell ref="C3:F3"/>
    <mergeCell ref="G3:N3"/>
    <mergeCell ref="O3:O4"/>
    <mergeCell ref="P3:P4"/>
    <mergeCell ref="Q3:Q4"/>
    <mergeCell ref="A17:B17"/>
    <mergeCell ref="C17:F17"/>
    <mergeCell ref="G17:N17"/>
    <mergeCell ref="O17:O18"/>
    <mergeCell ref="P17:P18"/>
    <mergeCell ref="Q17:Q18"/>
  </mergeCells>
  <printOptions/>
  <pageMargins left="0.11805555555555555" right="0.11805555555555555" top="0.5902777777777778" bottom="0.5909722222222222" header="0.5118055555555555" footer="0.31527777777777777"/>
  <pageSetup horizontalDpi="300" verticalDpi="300" orientation="landscape" paperSize="9" scale="69" r:id="rId1"/>
  <headerFooter alignWithMargins="0">
    <oddFooter>&amp;CHlučinská liga mládeže - 4. ročník 2015 / 2016&amp;RPro HLM zpracoval Durlák Jan</oddFooter>
  </headerFooter>
  <colBreaks count="1" manualBreakCount="1">
    <brk id="17" max="65535" man="1"/>
  </colBreaks>
</worksheet>
</file>

<file path=xl/worksheets/sheet9.xml><?xml version="1.0" encoding="utf-8"?>
<worksheet xmlns="http://schemas.openxmlformats.org/spreadsheetml/2006/main" xmlns:r="http://schemas.openxmlformats.org/officeDocument/2006/relationships">
  <dimension ref="A1:S30"/>
  <sheetViews>
    <sheetView showGridLines="0" zoomScale="90" zoomScaleNormal="90" zoomScaleSheetLayoutView="80" zoomScalePageLayoutView="0" workbookViewId="0" topLeftCell="A1">
      <selection activeCell="A30" sqref="A30"/>
    </sheetView>
  </sheetViews>
  <sheetFormatPr defaultColWidth="9.140625" defaultRowHeight="15"/>
  <cols>
    <col min="1" max="1" width="7.00390625" style="0" customWidth="1"/>
    <col min="2" max="2" width="16.8515625" style="0" customWidth="1"/>
    <col min="3" max="4" width="12.7109375" style="0" customWidth="1"/>
    <col min="5" max="5" width="13.7109375" style="0" customWidth="1"/>
    <col min="6" max="7" width="10.7109375" style="0" customWidth="1"/>
    <col min="8" max="8" width="10.421875" style="0" customWidth="1"/>
    <col min="9" max="9" width="0" style="0" hidden="1" customWidth="1"/>
    <col min="10" max="11" width="10.7109375" style="0" customWidth="1"/>
    <col min="12" max="12" width="0" style="0" hidden="1" customWidth="1"/>
    <col min="13" max="13" width="13.7109375" style="0" customWidth="1"/>
    <col min="14" max="14" width="10.7109375" style="0" customWidth="1"/>
    <col min="15" max="15" width="17.140625" style="0" customWidth="1"/>
    <col min="16" max="17" width="10.7109375" style="0" customWidth="1"/>
    <col min="18" max="19" width="9.140625" style="79" customWidth="1"/>
    <col min="20" max="20" width="9.140625" style="80" customWidth="1"/>
  </cols>
  <sheetData>
    <row r="1" spans="1:17" ht="22.5">
      <c r="A1" s="480" t="s">
        <v>65</v>
      </c>
      <c r="B1" s="480"/>
      <c r="C1" s="480"/>
      <c r="D1" s="480"/>
      <c r="E1" s="480"/>
      <c r="F1" s="480"/>
      <c r="G1" s="480"/>
      <c r="H1" s="480"/>
      <c r="I1" s="480"/>
      <c r="J1" s="480"/>
      <c r="K1" s="480"/>
      <c r="L1" s="480"/>
      <c r="M1" s="480"/>
      <c r="N1" s="480"/>
      <c r="O1" s="480"/>
      <c r="P1" s="480"/>
      <c r="Q1" s="480"/>
    </row>
    <row r="2" ht="15.75">
      <c r="A2" s="81"/>
    </row>
    <row r="3" spans="1:17" ht="15.75" customHeight="1">
      <c r="A3" s="481" t="s">
        <v>38</v>
      </c>
      <c r="B3" s="481"/>
      <c r="C3" s="481" t="s">
        <v>39</v>
      </c>
      <c r="D3" s="481"/>
      <c r="E3" s="481"/>
      <c r="F3" s="481"/>
      <c r="G3" s="482" t="s">
        <v>40</v>
      </c>
      <c r="H3" s="482"/>
      <c r="I3" s="482"/>
      <c r="J3" s="482"/>
      <c r="K3" s="482"/>
      <c r="L3" s="482"/>
      <c r="M3" s="482"/>
      <c r="N3" s="482"/>
      <c r="O3" s="483" t="s">
        <v>41</v>
      </c>
      <c r="P3" s="484" t="s">
        <v>42</v>
      </c>
      <c r="Q3" s="483" t="s">
        <v>43</v>
      </c>
    </row>
    <row r="4" spans="1:17" ht="15.75">
      <c r="A4" s="83" t="s">
        <v>44</v>
      </c>
      <c r="B4" s="84" t="s">
        <v>2</v>
      </c>
      <c r="C4" s="83" t="s">
        <v>45</v>
      </c>
      <c r="D4" s="85" t="s">
        <v>46</v>
      </c>
      <c r="E4" s="86" t="s">
        <v>47</v>
      </c>
      <c r="F4" s="87" t="s">
        <v>48</v>
      </c>
      <c r="G4" s="88" t="s">
        <v>49</v>
      </c>
      <c r="H4" s="89" t="s">
        <v>50</v>
      </c>
      <c r="I4" s="88"/>
      <c r="J4" s="89" t="s">
        <v>51</v>
      </c>
      <c r="K4" s="89" t="s">
        <v>50</v>
      </c>
      <c r="L4" s="89"/>
      <c r="M4" s="90" t="s">
        <v>47</v>
      </c>
      <c r="N4" s="87" t="s">
        <v>48</v>
      </c>
      <c r="O4" s="483"/>
      <c r="P4" s="484"/>
      <c r="Q4" s="483"/>
    </row>
    <row r="5" spans="1:19" ht="15.75">
      <c r="A5" s="91" t="s">
        <v>18</v>
      </c>
      <c r="B5" s="66" t="s">
        <v>30</v>
      </c>
      <c r="C5" s="92">
        <v>27.27</v>
      </c>
      <c r="D5" s="93">
        <v>27.656</v>
      </c>
      <c r="E5" s="94">
        <f aca="true" t="shared" si="0" ref="E5:E14">IF(C5="","",MAX(C5,D5))</f>
        <v>27.656</v>
      </c>
      <c r="F5" s="95">
        <f aca="true" t="shared" si="1" ref="F5:F14">IF(C5="","",RANK(E5,$E$5:$E$14,1))</f>
        <v>6</v>
      </c>
      <c r="G5" s="96">
        <v>0.0011953703703703703</v>
      </c>
      <c r="H5" s="97">
        <v>0.00034722222222222224</v>
      </c>
      <c r="I5" s="98">
        <f aca="true" t="shared" si="2" ref="I5:I14">IF(G5="","",G5+H5)</f>
        <v>0.0015425925925925926</v>
      </c>
      <c r="J5" s="99"/>
      <c r="K5" s="100"/>
      <c r="L5" s="98">
        <f aca="true" t="shared" si="3" ref="L5:L14">IF(J5="","",J5+K5)</f>
      </c>
      <c r="M5" s="101">
        <f aca="true" t="shared" si="4" ref="M5:M14">IF(I5="","",MIN(L5,I5))</f>
        <v>0.0015425925925925926</v>
      </c>
      <c r="N5" s="102">
        <f aca="true" t="shared" si="5" ref="N5:N14">IF(M5="","",RANK(M5,$M$5:$M$14,1))</f>
        <v>7</v>
      </c>
      <c r="O5" s="103">
        <f aca="true" t="shared" si="6" ref="O5:O14">IF(F5="","",SUM(N5,F5))</f>
        <v>13</v>
      </c>
      <c r="P5" s="104">
        <f>IF(O5="","",RANK(O5,$O$5:$O$14,1))</f>
        <v>5</v>
      </c>
      <c r="Q5" s="105">
        <f>IF(P5="","",VLOOKUP(P5,'Bodové hodnocení'!$A$1:$B$20,2,FALSE))</f>
        <v>7</v>
      </c>
      <c r="R5" s="106"/>
      <c r="S5" s="106"/>
    </row>
    <row r="6" spans="1:19" ht="15.75">
      <c r="A6" s="335" t="s">
        <v>19</v>
      </c>
      <c r="B6" s="336" t="s">
        <v>26</v>
      </c>
      <c r="C6" s="370">
        <v>22.029</v>
      </c>
      <c r="D6" s="371">
        <v>22.384</v>
      </c>
      <c r="E6" s="372">
        <f t="shared" si="0"/>
        <v>22.384</v>
      </c>
      <c r="F6" s="373">
        <f t="shared" si="1"/>
        <v>2</v>
      </c>
      <c r="G6" s="374">
        <v>0.0010208333333333334</v>
      </c>
      <c r="H6" s="352">
        <v>0.00023148148148148146</v>
      </c>
      <c r="I6" s="349">
        <f t="shared" si="2"/>
        <v>0.0012523148148148148</v>
      </c>
      <c r="J6" s="339">
        <v>0.0012486111111111111</v>
      </c>
      <c r="K6" s="352">
        <v>0.00034722222222222224</v>
      </c>
      <c r="L6" s="349">
        <f t="shared" si="3"/>
        <v>0.0015958333333333334</v>
      </c>
      <c r="M6" s="349">
        <f t="shared" si="4"/>
        <v>0.0012523148148148148</v>
      </c>
      <c r="N6" s="354">
        <f t="shared" si="5"/>
        <v>6</v>
      </c>
      <c r="O6" s="355">
        <f t="shared" si="6"/>
        <v>8</v>
      </c>
      <c r="P6" s="356">
        <f>IF(O6="","",RANK(O6,$O$5:$O$14,1))</f>
        <v>4</v>
      </c>
      <c r="Q6" s="346">
        <f>IF(P6="","",VLOOKUP(P6,'Bodové hodnocení'!$A$1:$B$20,2,FALSE))</f>
        <v>8</v>
      </c>
      <c r="R6" s="106"/>
      <c r="S6" s="106"/>
    </row>
    <row r="7" spans="1:19" ht="15.75">
      <c r="A7" s="121" t="s">
        <v>20</v>
      </c>
      <c r="B7" s="70" t="s">
        <v>6</v>
      </c>
      <c r="C7" s="122">
        <v>79.954</v>
      </c>
      <c r="D7" s="93">
        <v>66.677</v>
      </c>
      <c r="E7" s="94">
        <f t="shared" si="0"/>
        <v>79.954</v>
      </c>
      <c r="F7" s="95">
        <f t="shared" si="1"/>
        <v>10</v>
      </c>
      <c r="G7" s="123">
        <v>0.0011159722222222222</v>
      </c>
      <c r="H7" s="97">
        <v>0.00034722222222222224</v>
      </c>
      <c r="I7" s="124">
        <f t="shared" si="2"/>
        <v>0.0014631944444444445</v>
      </c>
      <c r="J7" s="125">
        <v>0.0011354166666666667</v>
      </c>
      <c r="K7" s="97">
        <v>0.00011574074074074073</v>
      </c>
      <c r="L7" s="124">
        <f t="shared" si="3"/>
        <v>0.0012511574074074074</v>
      </c>
      <c r="M7" s="126">
        <f t="shared" si="4"/>
        <v>0.0012511574074074074</v>
      </c>
      <c r="N7" s="127">
        <f t="shared" si="5"/>
        <v>5</v>
      </c>
      <c r="O7" s="128">
        <f t="shared" si="6"/>
        <v>15</v>
      </c>
      <c r="P7" s="129">
        <v>9</v>
      </c>
      <c r="Q7" s="130">
        <f>IF(P7="","",VLOOKUP(P7,'Bodové hodnocení'!$A$1:$B$20,2,FALSE))</f>
        <v>3</v>
      </c>
      <c r="R7" s="106"/>
      <c r="S7" s="106"/>
    </row>
    <row r="8" spans="1:19" ht="15.75">
      <c r="A8" s="335" t="s">
        <v>22</v>
      </c>
      <c r="B8" s="336" t="s">
        <v>8</v>
      </c>
      <c r="C8" s="370">
        <v>20.306</v>
      </c>
      <c r="D8" s="371">
        <v>22.079</v>
      </c>
      <c r="E8" s="372">
        <f t="shared" si="0"/>
        <v>22.079</v>
      </c>
      <c r="F8" s="373">
        <f t="shared" si="1"/>
        <v>1</v>
      </c>
      <c r="G8" s="375">
        <v>0.0009572916666666667</v>
      </c>
      <c r="H8" s="352"/>
      <c r="I8" s="349">
        <f t="shared" si="2"/>
        <v>0.0009572916666666667</v>
      </c>
      <c r="J8" s="339"/>
      <c r="K8" s="352"/>
      <c r="L8" s="349">
        <f t="shared" si="3"/>
      </c>
      <c r="M8" s="349">
        <f t="shared" si="4"/>
        <v>0.0009572916666666667</v>
      </c>
      <c r="N8" s="354">
        <f t="shared" si="5"/>
        <v>1</v>
      </c>
      <c r="O8" s="355">
        <f t="shared" si="6"/>
        <v>2</v>
      </c>
      <c r="P8" s="356">
        <f>IF(O8="","",RANK(O8,$O$5:$O$14,1))</f>
        <v>1</v>
      </c>
      <c r="Q8" s="346">
        <f>IF(P8="","",VLOOKUP(P8,'Bodové hodnocení'!$A$1:$B$20,2,FALSE))</f>
        <v>11</v>
      </c>
      <c r="R8" s="106"/>
      <c r="S8" s="106"/>
    </row>
    <row r="9" spans="1:19" ht="15.75">
      <c r="A9" s="121" t="s">
        <v>23</v>
      </c>
      <c r="B9" s="72" t="s">
        <v>4</v>
      </c>
      <c r="C9" s="122">
        <v>45.837</v>
      </c>
      <c r="D9" s="93">
        <v>49.98</v>
      </c>
      <c r="E9" s="94">
        <f t="shared" si="0"/>
        <v>49.98</v>
      </c>
      <c r="F9" s="95">
        <f t="shared" si="1"/>
        <v>9</v>
      </c>
      <c r="G9" s="123">
        <v>0.0010789351851851852</v>
      </c>
      <c r="H9" s="97">
        <v>0.00011574074074074073</v>
      </c>
      <c r="I9" s="124">
        <f t="shared" si="2"/>
        <v>0.0011946759259259259</v>
      </c>
      <c r="J9" s="125"/>
      <c r="K9" s="97"/>
      <c r="L9" s="124">
        <f t="shared" si="3"/>
      </c>
      <c r="M9" s="126">
        <f t="shared" si="4"/>
        <v>0.0011946759259259259</v>
      </c>
      <c r="N9" s="127">
        <f t="shared" si="5"/>
        <v>4</v>
      </c>
      <c r="O9" s="128">
        <f t="shared" si="6"/>
        <v>13</v>
      </c>
      <c r="P9" s="129">
        <v>6</v>
      </c>
      <c r="Q9" s="130">
        <f>IF(P9="","",VLOOKUP(P9,'Bodové hodnocení'!$A$1:$B$20,2,FALSE))</f>
        <v>6</v>
      </c>
      <c r="R9" s="106"/>
      <c r="S9" s="106"/>
    </row>
    <row r="10" spans="1:19" ht="15.75">
      <c r="A10" s="335" t="s">
        <v>25</v>
      </c>
      <c r="B10" s="347" t="s">
        <v>12</v>
      </c>
      <c r="C10" s="370">
        <v>25.421</v>
      </c>
      <c r="D10" s="371">
        <v>21.476</v>
      </c>
      <c r="E10" s="372">
        <f t="shared" si="0"/>
        <v>25.421</v>
      </c>
      <c r="F10" s="373">
        <f t="shared" si="1"/>
        <v>4</v>
      </c>
      <c r="G10" s="375">
        <v>0.0009700231481481482</v>
      </c>
      <c r="H10" s="352"/>
      <c r="I10" s="349">
        <f t="shared" si="2"/>
        <v>0.0009700231481481482</v>
      </c>
      <c r="J10" s="339"/>
      <c r="K10" s="352"/>
      <c r="L10" s="349">
        <f t="shared" si="3"/>
      </c>
      <c r="M10" s="349">
        <f t="shared" si="4"/>
        <v>0.0009700231481481482</v>
      </c>
      <c r="N10" s="354">
        <f t="shared" si="5"/>
        <v>2</v>
      </c>
      <c r="O10" s="355">
        <f t="shared" si="6"/>
        <v>6</v>
      </c>
      <c r="P10" s="356">
        <v>3</v>
      </c>
      <c r="Q10" s="346">
        <f>IF(P10="","",VLOOKUP(P10,'Bodové hodnocení'!$A$1:$B$20,2,FALSE))</f>
        <v>9</v>
      </c>
      <c r="R10" s="106"/>
      <c r="S10" s="106"/>
    </row>
    <row r="11" spans="1:19" ht="15.75">
      <c r="A11" s="121" t="s">
        <v>27</v>
      </c>
      <c r="B11" s="72" t="s">
        <v>32</v>
      </c>
      <c r="C11" s="122">
        <v>23.12</v>
      </c>
      <c r="D11" s="93">
        <v>19.715</v>
      </c>
      <c r="E11" s="94">
        <f t="shared" si="0"/>
        <v>23.12</v>
      </c>
      <c r="F11" s="95">
        <f t="shared" si="1"/>
        <v>3</v>
      </c>
      <c r="G11" s="123">
        <v>0.0009805555555555555</v>
      </c>
      <c r="H11" s="97"/>
      <c r="I11" s="124">
        <f t="shared" si="2"/>
        <v>0.0009805555555555555</v>
      </c>
      <c r="J11" s="125">
        <v>0.0011093750000000001</v>
      </c>
      <c r="K11" s="97"/>
      <c r="L11" s="124">
        <f t="shared" si="3"/>
        <v>0.0011093750000000001</v>
      </c>
      <c r="M11" s="126">
        <f t="shared" si="4"/>
        <v>0.0009805555555555555</v>
      </c>
      <c r="N11" s="127">
        <f t="shared" si="5"/>
        <v>3</v>
      </c>
      <c r="O11" s="128">
        <f t="shared" si="6"/>
        <v>6</v>
      </c>
      <c r="P11" s="129">
        <f>IF(O11="","",RANK(O11,$O$5:$O$14,1))</f>
        <v>2</v>
      </c>
      <c r="Q11" s="130">
        <f>IF(P11="","",VLOOKUP(P11,'Bodové hodnocení'!$A$1:$B$20,2,FALSE))</f>
        <v>10</v>
      </c>
      <c r="R11" s="106"/>
      <c r="S11" s="106"/>
    </row>
    <row r="12" spans="1:19" ht="15.75">
      <c r="A12" s="335" t="s">
        <v>28</v>
      </c>
      <c r="B12" s="347" t="s">
        <v>21</v>
      </c>
      <c r="C12" s="370">
        <v>34.299</v>
      </c>
      <c r="D12" s="371">
        <v>33.943</v>
      </c>
      <c r="E12" s="372">
        <f t="shared" si="0"/>
        <v>34.299</v>
      </c>
      <c r="F12" s="373">
        <f t="shared" si="1"/>
        <v>8</v>
      </c>
      <c r="G12" s="375">
        <v>0.001915162037037037</v>
      </c>
      <c r="H12" s="352">
        <v>0.0005787037037037038</v>
      </c>
      <c r="I12" s="349">
        <f t="shared" si="2"/>
        <v>0.002493865740740741</v>
      </c>
      <c r="J12" s="339"/>
      <c r="K12" s="352"/>
      <c r="L12" s="349">
        <f t="shared" si="3"/>
      </c>
      <c r="M12" s="349">
        <f t="shared" si="4"/>
        <v>0.002493865740740741</v>
      </c>
      <c r="N12" s="354">
        <f t="shared" si="5"/>
        <v>10</v>
      </c>
      <c r="O12" s="355">
        <f t="shared" si="6"/>
        <v>18</v>
      </c>
      <c r="P12" s="356">
        <f>IF(O12="","",RANK(O12,$O$5:$O$14,1))</f>
        <v>10</v>
      </c>
      <c r="Q12" s="346">
        <f>IF(P12="","",VLOOKUP(P12,'Bodové hodnocení'!$A$1:$B$20,2,FALSE))</f>
        <v>2</v>
      </c>
      <c r="R12" s="106"/>
      <c r="S12" s="106"/>
    </row>
    <row r="13" spans="1:19" ht="15.75">
      <c r="A13" s="121" t="s">
        <v>29</v>
      </c>
      <c r="B13" s="72" t="s">
        <v>5</v>
      </c>
      <c r="C13" s="122">
        <v>29.167</v>
      </c>
      <c r="D13" s="93">
        <v>27.481</v>
      </c>
      <c r="E13" s="94">
        <f>IF(C13="","",MAX(C13,D13))</f>
        <v>29.167</v>
      </c>
      <c r="F13" s="95">
        <f t="shared" si="1"/>
        <v>7</v>
      </c>
      <c r="G13" s="123">
        <v>0.001344675925925926</v>
      </c>
      <c r="H13" s="97">
        <v>0.00023148148148148146</v>
      </c>
      <c r="I13" s="124">
        <f>IF(G13="","",G13+H13)</f>
        <v>0.0015761574074074074</v>
      </c>
      <c r="J13" s="125"/>
      <c r="K13" s="97"/>
      <c r="L13" s="124">
        <f>IF(J13="","",J13+K13)</f>
      </c>
      <c r="M13" s="126">
        <f>IF(I13="","",MIN(L13,I13))</f>
        <v>0.0015761574074074074</v>
      </c>
      <c r="N13" s="127">
        <f t="shared" si="5"/>
        <v>8</v>
      </c>
      <c r="O13" s="128">
        <f>IF(F13="","",SUM(N13,F13))</f>
        <v>15</v>
      </c>
      <c r="P13" s="129">
        <f>IF(O13="","",RANK(O13,$O$5:$O$14,1))</f>
        <v>8</v>
      </c>
      <c r="Q13" s="130">
        <f>IF(P13="","",VLOOKUP(P13,'Bodové hodnocení'!$A$1:$B$20,2,FALSE))</f>
        <v>4</v>
      </c>
      <c r="R13" s="106"/>
      <c r="S13" s="106"/>
    </row>
    <row r="14" spans="1:19" ht="16.5" thickBot="1">
      <c r="A14" s="304" t="s">
        <v>31</v>
      </c>
      <c r="B14" s="357" t="s">
        <v>24</v>
      </c>
      <c r="C14" s="376">
        <v>25.869</v>
      </c>
      <c r="D14" s="377">
        <v>24.421</v>
      </c>
      <c r="E14" s="378">
        <f t="shared" si="0"/>
        <v>25.869</v>
      </c>
      <c r="F14" s="358">
        <f t="shared" si="1"/>
        <v>5</v>
      </c>
      <c r="G14" s="359">
        <v>0.0013453703703703703</v>
      </c>
      <c r="H14" s="360">
        <v>0.00023148148148148146</v>
      </c>
      <c r="I14" s="361">
        <f t="shared" si="2"/>
        <v>0.0015768518518518516</v>
      </c>
      <c r="J14" s="362"/>
      <c r="K14" s="360"/>
      <c r="L14" s="361">
        <f t="shared" si="3"/>
      </c>
      <c r="M14" s="361">
        <f t="shared" si="4"/>
        <v>0.0015768518518518516</v>
      </c>
      <c r="N14" s="363">
        <f t="shared" si="5"/>
        <v>9</v>
      </c>
      <c r="O14" s="364">
        <f t="shared" si="6"/>
        <v>14</v>
      </c>
      <c r="P14" s="365">
        <f>IF(O14="","",RANK(O14,$O$5:$O$14,1))</f>
        <v>7</v>
      </c>
      <c r="Q14" s="366">
        <f>IF(P14="","",VLOOKUP(P14,'Bodové hodnocení'!$A$1:$B$20,2,FALSE))</f>
        <v>5</v>
      </c>
      <c r="R14" s="106"/>
      <c r="S14" s="106"/>
    </row>
    <row r="15" spans="1:19" ht="16.5" thickBot="1">
      <c r="A15" s="131"/>
      <c r="B15" s="131"/>
      <c r="C15" s="132"/>
      <c r="D15" s="132"/>
      <c r="E15" s="131"/>
      <c r="F15" s="131"/>
      <c r="G15" s="131"/>
      <c r="H15" s="131"/>
      <c r="I15" s="131"/>
      <c r="J15" s="131"/>
      <c r="K15" s="131"/>
      <c r="L15" s="131"/>
      <c r="M15" s="131"/>
      <c r="N15" s="131"/>
      <c r="O15" s="131"/>
      <c r="P15" s="133"/>
      <c r="Q15" s="134"/>
      <c r="R15" s="106"/>
      <c r="S15" s="151"/>
    </row>
    <row r="16" spans="1:19" ht="15.75" customHeight="1" thickBot="1">
      <c r="A16" s="481" t="s">
        <v>52</v>
      </c>
      <c r="B16" s="481"/>
      <c r="C16" s="481" t="s">
        <v>39</v>
      </c>
      <c r="D16" s="481"/>
      <c r="E16" s="481"/>
      <c r="F16" s="481"/>
      <c r="G16" s="482" t="s">
        <v>40</v>
      </c>
      <c r="H16" s="482"/>
      <c r="I16" s="482"/>
      <c r="J16" s="482"/>
      <c r="K16" s="482"/>
      <c r="L16" s="482"/>
      <c r="M16" s="482"/>
      <c r="N16" s="482"/>
      <c r="O16" s="483" t="s">
        <v>41</v>
      </c>
      <c r="P16" s="484" t="s">
        <v>42</v>
      </c>
      <c r="Q16" s="485" t="s">
        <v>43</v>
      </c>
      <c r="R16" s="106"/>
      <c r="S16" s="152">
        <f>IF(R16="","",VLOOKUP(R16,'Bodové hodnocení'!$A$1:$B$20,2,FALSE))</f>
      </c>
    </row>
    <row r="17" spans="1:19" ht="15.75">
      <c r="A17" s="135" t="s">
        <v>44</v>
      </c>
      <c r="B17" s="136" t="s">
        <v>2</v>
      </c>
      <c r="C17" s="83" t="s">
        <v>45</v>
      </c>
      <c r="D17" s="85" t="s">
        <v>46</v>
      </c>
      <c r="E17" s="137" t="s">
        <v>47</v>
      </c>
      <c r="F17" s="87" t="s">
        <v>48</v>
      </c>
      <c r="G17" s="138" t="s">
        <v>49</v>
      </c>
      <c r="H17" s="139" t="s">
        <v>50</v>
      </c>
      <c r="I17" s="138"/>
      <c r="J17" s="140" t="s">
        <v>51</v>
      </c>
      <c r="K17" s="139" t="s">
        <v>50</v>
      </c>
      <c r="L17" s="139"/>
      <c r="M17" s="141" t="s">
        <v>47</v>
      </c>
      <c r="N17" s="142" t="s">
        <v>48</v>
      </c>
      <c r="O17" s="483"/>
      <c r="P17" s="484"/>
      <c r="Q17" s="485"/>
      <c r="R17" s="106"/>
      <c r="S17" s="152">
        <f>IF(R17="","",VLOOKUP(R17,'Bodové hodnocení'!$A$1:$B$20,2,FALSE))</f>
      </c>
    </row>
    <row r="18" spans="1:19" ht="15.75">
      <c r="A18" s="91" t="s">
        <v>18</v>
      </c>
      <c r="B18" s="66" t="s">
        <v>7</v>
      </c>
      <c r="C18" s="92">
        <v>37.147</v>
      </c>
      <c r="D18" s="143">
        <v>36.889</v>
      </c>
      <c r="E18" s="94">
        <f aca="true" t="shared" si="7" ref="E18:E29">IF(C18="","",MAX(C18,D18))</f>
        <v>37.147</v>
      </c>
      <c r="F18" s="144">
        <f>IF(C18="","",RANK(E18,$E$18:$E$29,1))</f>
        <v>7</v>
      </c>
      <c r="G18" s="96">
        <v>0.0008752314814814815</v>
      </c>
      <c r="H18" s="100">
        <v>0.00011574074074074073</v>
      </c>
      <c r="I18" s="98">
        <f aca="true" t="shared" si="8" ref="I18:I29">IF(G18="","",G18+H18)</f>
        <v>0.0009909722222222223</v>
      </c>
      <c r="J18" s="99"/>
      <c r="K18" s="100"/>
      <c r="L18" s="98">
        <f aca="true" t="shared" si="9" ref="L18:L29">IF(J18="","",J18+K18)</f>
      </c>
      <c r="M18" s="145">
        <f aca="true" t="shared" si="10" ref="M18:M29">IF(I18="","",MIN(L18,I18))</f>
        <v>0.0009909722222222223</v>
      </c>
      <c r="N18" s="102">
        <f aca="true" t="shared" si="11" ref="N18:N29">IF(M18="","",RANK(M18,$M$18:$M$29,1))</f>
        <v>9</v>
      </c>
      <c r="O18" s="103">
        <f aca="true" t="shared" si="12" ref="O18:O29">IF(F18="","",SUM(N18,F18))</f>
        <v>16</v>
      </c>
      <c r="P18" s="104">
        <f aca="true" t="shared" si="13" ref="P18:P24">IF(O18="","",RANK(O18,$O$18:$O$29,1))</f>
        <v>9</v>
      </c>
      <c r="Q18" s="105">
        <f>IF(P18="","",VLOOKUP(P18,'Bodové hodnocení'!$A$1:$B$20,2,FALSE))</f>
        <v>3</v>
      </c>
      <c r="R18" s="106"/>
      <c r="S18" s="151"/>
    </row>
    <row r="19" spans="1:19" ht="15.75">
      <c r="A19" s="335" t="s">
        <v>19</v>
      </c>
      <c r="B19" s="336" t="s">
        <v>6</v>
      </c>
      <c r="C19" s="370">
        <v>37.904</v>
      </c>
      <c r="D19" s="379">
        <v>35.978</v>
      </c>
      <c r="E19" s="372">
        <f t="shared" si="7"/>
        <v>37.904</v>
      </c>
      <c r="F19" s="354">
        <f>IF(C19="","",RANK(E19,$E$18:$E$29,1))</f>
        <v>8</v>
      </c>
      <c r="G19" s="374">
        <v>0.0009010416666666667</v>
      </c>
      <c r="H19" s="352">
        <v>0.00023148148148148146</v>
      </c>
      <c r="I19" s="349">
        <f t="shared" si="8"/>
        <v>0.0011325231481481481</v>
      </c>
      <c r="J19" s="339"/>
      <c r="K19" s="352"/>
      <c r="L19" s="349">
        <f t="shared" si="9"/>
      </c>
      <c r="M19" s="349">
        <f t="shared" si="10"/>
        <v>0.0011325231481481481</v>
      </c>
      <c r="N19" s="354">
        <f t="shared" si="11"/>
        <v>11</v>
      </c>
      <c r="O19" s="355">
        <f t="shared" si="12"/>
        <v>19</v>
      </c>
      <c r="P19" s="356">
        <f t="shared" si="13"/>
        <v>11</v>
      </c>
      <c r="Q19" s="346">
        <f>IF(P19="","",VLOOKUP(P19,'Bodové hodnocení'!$A$1:$B$20,2,FALSE))</f>
        <v>1</v>
      </c>
      <c r="R19" s="106"/>
      <c r="S19" s="106"/>
    </row>
    <row r="20" spans="1:19" ht="15.75">
      <c r="A20" s="121" t="s">
        <v>20</v>
      </c>
      <c r="B20" s="70" t="s">
        <v>8</v>
      </c>
      <c r="C20" s="122">
        <v>28.016</v>
      </c>
      <c r="D20" s="148">
        <v>27.682</v>
      </c>
      <c r="E20" s="94" t="s">
        <v>53</v>
      </c>
      <c r="F20" s="149">
        <v>11</v>
      </c>
      <c r="G20" s="150">
        <v>0.0007640046296296297</v>
      </c>
      <c r="H20" s="97">
        <v>0.00023148148148148146</v>
      </c>
      <c r="I20" s="124">
        <f t="shared" si="8"/>
        <v>0.000995486111111111</v>
      </c>
      <c r="J20" s="125"/>
      <c r="K20" s="97"/>
      <c r="L20" s="124">
        <f t="shared" si="9"/>
      </c>
      <c r="M20" s="126">
        <f t="shared" si="10"/>
        <v>0.000995486111111111</v>
      </c>
      <c r="N20" s="127">
        <f t="shared" si="11"/>
        <v>10</v>
      </c>
      <c r="O20" s="128">
        <f t="shared" si="12"/>
        <v>21</v>
      </c>
      <c r="P20" s="129">
        <f t="shared" si="13"/>
        <v>12</v>
      </c>
      <c r="Q20" s="130">
        <f>IF(P20="","",VLOOKUP(P20,'Bodové hodnocení'!$A$1:$B$20,2,FALSE))</f>
        <v>1</v>
      </c>
      <c r="R20" s="106"/>
      <c r="S20" s="106"/>
    </row>
    <row r="21" spans="1:17" ht="15.75">
      <c r="A21" s="335" t="s">
        <v>22</v>
      </c>
      <c r="B21" s="336" t="s">
        <v>26</v>
      </c>
      <c r="C21" s="370">
        <v>29.035</v>
      </c>
      <c r="D21" s="379">
        <v>28.763</v>
      </c>
      <c r="E21" s="372">
        <f t="shared" si="7"/>
        <v>29.035</v>
      </c>
      <c r="F21" s="354">
        <f aca="true" t="shared" si="14" ref="F21:F27">IF(C21="","",RANK(E21,$E$18:$E$29,1))</f>
        <v>5</v>
      </c>
      <c r="G21" s="374">
        <v>0.0007201388888888888</v>
      </c>
      <c r="H21" s="352"/>
      <c r="I21" s="349">
        <f t="shared" si="8"/>
        <v>0.0007201388888888888</v>
      </c>
      <c r="J21" s="339"/>
      <c r="K21" s="352"/>
      <c r="L21" s="349">
        <f t="shared" si="9"/>
      </c>
      <c r="M21" s="349">
        <f t="shared" si="10"/>
        <v>0.0007201388888888888</v>
      </c>
      <c r="N21" s="354">
        <f t="shared" si="11"/>
        <v>1</v>
      </c>
      <c r="O21" s="355">
        <f t="shared" si="12"/>
        <v>6</v>
      </c>
      <c r="P21" s="356">
        <f t="shared" si="13"/>
        <v>1</v>
      </c>
      <c r="Q21" s="346">
        <f>IF(P21="","",VLOOKUP(P21,'Bodové hodnocení'!$A$1:$B$20,2,FALSE))</f>
        <v>11</v>
      </c>
    </row>
    <row r="22" spans="1:17" ht="15.75">
      <c r="A22" s="121" t="s">
        <v>23</v>
      </c>
      <c r="B22" s="70" t="s">
        <v>4</v>
      </c>
      <c r="C22" s="122">
        <v>43.356</v>
      </c>
      <c r="D22" s="148">
        <v>41.425</v>
      </c>
      <c r="E22" s="94">
        <f t="shared" si="7"/>
        <v>43.356</v>
      </c>
      <c r="F22" s="149">
        <f t="shared" si="14"/>
        <v>9</v>
      </c>
      <c r="G22" s="150">
        <v>0.0007846064814814815</v>
      </c>
      <c r="H22" s="97"/>
      <c r="I22" s="124">
        <f t="shared" si="8"/>
        <v>0.0007846064814814815</v>
      </c>
      <c r="J22" s="125"/>
      <c r="K22" s="97"/>
      <c r="L22" s="124">
        <f t="shared" si="9"/>
      </c>
      <c r="M22" s="126">
        <f t="shared" si="10"/>
        <v>0.0007846064814814815</v>
      </c>
      <c r="N22" s="127">
        <f t="shared" si="11"/>
        <v>3</v>
      </c>
      <c r="O22" s="128">
        <f t="shared" si="12"/>
        <v>12</v>
      </c>
      <c r="P22" s="129">
        <f t="shared" si="13"/>
        <v>6</v>
      </c>
      <c r="Q22" s="130">
        <f>IF(P22="","",VLOOKUP(P22,'Bodové hodnocení'!$A$1:$B$20,2,FALSE))</f>
        <v>6</v>
      </c>
    </row>
    <row r="23" spans="1:17" ht="15.75">
      <c r="A23" s="335" t="s">
        <v>25</v>
      </c>
      <c r="B23" s="336" t="s">
        <v>10</v>
      </c>
      <c r="C23" s="370">
        <v>46.567</v>
      </c>
      <c r="D23" s="379">
        <v>48.552</v>
      </c>
      <c r="E23" s="372">
        <f t="shared" si="7"/>
        <v>48.552</v>
      </c>
      <c r="F23" s="354">
        <f t="shared" si="14"/>
        <v>10</v>
      </c>
      <c r="G23" s="374">
        <v>0.0008362268518518518</v>
      </c>
      <c r="H23" s="352"/>
      <c r="I23" s="349">
        <f t="shared" si="8"/>
        <v>0.0008362268518518518</v>
      </c>
      <c r="J23" s="339"/>
      <c r="K23" s="352"/>
      <c r="L23" s="349">
        <f t="shared" si="9"/>
      </c>
      <c r="M23" s="349">
        <f t="shared" si="10"/>
        <v>0.0008362268518518518</v>
      </c>
      <c r="N23" s="354">
        <f t="shared" si="11"/>
        <v>4</v>
      </c>
      <c r="O23" s="355">
        <f t="shared" si="12"/>
        <v>14</v>
      </c>
      <c r="P23" s="356">
        <f t="shared" si="13"/>
        <v>8</v>
      </c>
      <c r="Q23" s="346">
        <f>IF(P23="","",VLOOKUP(P23,'Bodové hodnocení'!$A$1:$B$20,2,FALSE))</f>
        <v>4</v>
      </c>
    </row>
    <row r="24" spans="1:17" ht="15.75">
      <c r="A24" s="121" t="s">
        <v>27</v>
      </c>
      <c r="B24" s="70" t="s">
        <v>32</v>
      </c>
      <c r="C24" s="122">
        <v>20.277</v>
      </c>
      <c r="D24" s="148">
        <v>20.359</v>
      </c>
      <c r="E24" s="94">
        <f t="shared" si="7"/>
        <v>20.359</v>
      </c>
      <c r="F24" s="149">
        <f t="shared" si="14"/>
        <v>2</v>
      </c>
      <c r="G24" s="150">
        <v>0.0007766203703703703</v>
      </c>
      <c r="H24" s="97">
        <v>0.00011574074074074073</v>
      </c>
      <c r="I24" s="124">
        <f t="shared" si="8"/>
        <v>0.000892361111111111</v>
      </c>
      <c r="J24" s="125"/>
      <c r="K24" s="97"/>
      <c r="L24" s="124">
        <f t="shared" si="9"/>
      </c>
      <c r="M24" s="126">
        <f t="shared" si="10"/>
        <v>0.000892361111111111</v>
      </c>
      <c r="N24" s="127">
        <f t="shared" si="11"/>
        <v>7</v>
      </c>
      <c r="O24" s="128">
        <f t="shared" si="12"/>
        <v>9</v>
      </c>
      <c r="P24" s="129">
        <f t="shared" si="13"/>
        <v>3</v>
      </c>
      <c r="Q24" s="130">
        <f>IF(P24="","",VLOOKUP(P24,'Bodové hodnocení'!$A$1:$B$20,2,FALSE))</f>
        <v>9</v>
      </c>
    </row>
    <row r="25" spans="1:17" ht="15.75">
      <c r="A25" s="335" t="s">
        <v>28</v>
      </c>
      <c r="B25" s="336" t="s">
        <v>21</v>
      </c>
      <c r="C25" s="370">
        <v>24.072</v>
      </c>
      <c r="D25" s="379">
        <v>20.895</v>
      </c>
      <c r="E25" s="372">
        <f t="shared" si="7"/>
        <v>24.072</v>
      </c>
      <c r="F25" s="354">
        <f t="shared" si="14"/>
        <v>4</v>
      </c>
      <c r="G25" s="374">
        <v>0.0008398148148148148</v>
      </c>
      <c r="H25" s="352"/>
      <c r="I25" s="349">
        <f t="shared" si="8"/>
        <v>0.0008398148148148148</v>
      </c>
      <c r="J25" s="339"/>
      <c r="K25" s="352"/>
      <c r="L25" s="349">
        <f t="shared" si="9"/>
      </c>
      <c r="M25" s="349">
        <f t="shared" si="10"/>
        <v>0.0008398148148148148</v>
      </c>
      <c r="N25" s="354">
        <f t="shared" si="11"/>
        <v>5</v>
      </c>
      <c r="O25" s="355">
        <f t="shared" si="12"/>
        <v>9</v>
      </c>
      <c r="P25" s="356">
        <v>4</v>
      </c>
      <c r="Q25" s="346">
        <f>IF(P25="","",VLOOKUP(P25,'Bodové hodnocení'!$A$1:$B$20,2,FALSE))</f>
        <v>8</v>
      </c>
    </row>
    <row r="26" spans="1:17" ht="15.75">
      <c r="A26" s="121" t="s">
        <v>29</v>
      </c>
      <c r="B26" s="70" t="s">
        <v>5</v>
      </c>
      <c r="C26" s="122">
        <v>22.122</v>
      </c>
      <c r="D26" s="148">
        <v>20.768</v>
      </c>
      <c r="E26" s="94">
        <f t="shared" si="7"/>
        <v>22.122</v>
      </c>
      <c r="F26" s="149">
        <f t="shared" si="14"/>
        <v>3</v>
      </c>
      <c r="G26" s="150">
        <v>0.0008947916666666667</v>
      </c>
      <c r="H26" s="97"/>
      <c r="I26" s="124">
        <f t="shared" si="8"/>
        <v>0.0008947916666666667</v>
      </c>
      <c r="J26" s="125"/>
      <c r="K26" s="97"/>
      <c r="L26" s="124">
        <f t="shared" si="9"/>
      </c>
      <c r="M26" s="126">
        <f t="shared" si="10"/>
        <v>0.0008947916666666667</v>
      </c>
      <c r="N26" s="127">
        <f t="shared" si="11"/>
        <v>8</v>
      </c>
      <c r="O26" s="128">
        <f t="shared" si="12"/>
        <v>11</v>
      </c>
      <c r="P26" s="129">
        <f>IF(O26="","",RANK(O26,$O$18:$O$29,1))</f>
        <v>5</v>
      </c>
      <c r="Q26" s="130">
        <f>IF(P26="","",VLOOKUP(P26,'Bodové hodnocení'!$A$1:$B$20,2,FALSE))</f>
        <v>7</v>
      </c>
    </row>
    <row r="27" spans="1:17" ht="15.75">
      <c r="A27" s="335" t="s">
        <v>31</v>
      </c>
      <c r="B27" s="336" t="s">
        <v>24</v>
      </c>
      <c r="C27" s="380">
        <v>29.773</v>
      </c>
      <c r="D27" s="379">
        <v>29.85</v>
      </c>
      <c r="E27" s="372">
        <f t="shared" si="7"/>
        <v>29.85</v>
      </c>
      <c r="F27" s="354">
        <f t="shared" si="14"/>
        <v>6</v>
      </c>
      <c r="G27" s="374">
        <v>0.001004976851851852</v>
      </c>
      <c r="H27" s="352">
        <v>0.00023148148148148146</v>
      </c>
      <c r="I27" s="349">
        <f t="shared" si="8"/>
        <v>0.0012364583333333333</v>
      </c>
      <c r="J27" s="339"/>
      <c r="K27" s="352"/>
      <c r="L27" s="349">
        <f t="shared" si="9"/>
      </c>
      <c r="M27" s="349">
        <f t="shared" si="10"/>
        <v>0.0012364583333333333</v>
      </c>
      <c r="N27" s="354">
        <f t="shared" si="11"/>
        <v>12</v>
      </c>
      <c r="O27" s="355">
        <f t="shared" si="12"/>
        <v>18</v>
      </c>
      <c r="P27" s="356">
        <f>IF(O27="","",RANK(O27,$O$18:$O$29,1))</f>
        <v>10</v>
      </c>
      <c r="Q27" s="346">
        <f>IF(P27="","",VLOOKUP(P27,'Bodové hodnocení'!$A$1:$B$20,2,FALSE))</f>
        <v>2</v>
      </c>
    </row>
    <row r="28" spans="1:17" ht="15.75">
      <c r="A28" s="121" t="s">
        <v>33</v>
      </c>
      <c r="B28" s="72" t="s">
        <v>9</v>
      </c>
      <c r="C28" s="155">
        <v>27.691</v>
      </c>
      <c r="D28" s="153">
        <v>30.934</v>
      </c>
      <c r="E28" s="381" t="s">
        <v>53</v>
      </c>
      <c r="F28" s="149">
        <v>11</v>
      </c>
      <c r="G28" s="158">
        <v>0.0007789351851851851</v>
      </c>
      <c r="H28" s="159"/>
      <c r="I28" s="124">
        <f t="shared" si="8"/>
        <v>0.0007789351851851851</v>
      </c>
      <c r="J28" s="160">
        <v>0.0011016203703703704</v>
      </c>
      <c r="K28" s="159">
        <v>0.00023148148148148146</v>
      </c>
      <c r="L28" s="124">
        <f t="shared" si="9"/>
        <v>0.0013331018518518518</v>
      </c>
      <c r="M28" s="124">
        <f t="shared" si="10"/>
        <v>0.0007789351851851851</v>
      </c>
      <c r="N28" s="149">
        <f t="shared" si="11"/>
        <v>2</v>
      </c>
      <c r="O28" s="161">
        <f t="shared" si="12"/>
        <v>13</v>
      </c>
      <c r="P28" s="162">
        <f>IF(O28="","",RANK(O28,$O$18:$O$29,1))</f>
        <v>7</v>
      </c>
      <c r="Q28" s="163">
        <f>IF(P28="","",VLOOKUP(P28,'Bodové hodnocení'!$A$1:$B$20,2,FALSE))</f>
        <v>5</v>
      </c>
    </row>
    <row r="29" spans="1:17" ht="16.5" thickBot="1">
      <c r="A29" s="431" t="s">
        <v>34</v>
      </c>
      <c r="B29" s="383" t="s">
        <v>12</v>
      </c>
      <c r="C29" s="432">
        <v>17.846</v>
      </c>
      <c r="D29" s="433">
        <v>17.842</v>
      </c>
      <c r="E29" s="434">
        <f t="shared" si="7"/>
        <v>17.846</v>
      </c>
      <c r="F29" s="435">
        <f>IF(C29="","",RANK(E29,$E$18:$E$29,1))</f>
        <v>1</v>
      </c>
      <c r="G29" s="436">
        <v>0.0007314814814814814</v>
      </c>
      <c r="H29" s="437">
        <v>0.00011574074074074073</v>
      </c>
      <c r="I29" s="438">
        <f t="shared" si="8"/>
        <v>0.0008472222222222221</v>
      </c>
      <c r="J29" s="439"/>
      <c r="K29" s="437"/>
      <c r="L29" s="438">
        <f t="shared" si="9"/>
      </c>
      <c r="M29" s="438">
        <f t="shared" si="10"/>
        <v>0.0008472222222222221</v>
      </c>
      <c r="N29" s="435">
        <f t="shared" si="11"/>
        <v>6</v>
      </c>
      <c r="O29" s="440">
        <f t="shared" si="12"/>
        <v>7</v>
      </c>
      <c r="P29" s="441">
        <f>IF(O29="","",RANK(O29,$O$18:$O$29,1))</f>
        <v>2</v>
      </c>
      <c r="Q29" s="442">
        <f>IF(P29="","",VLOOKUP(P29,'Bodové hodnocení'!$A$1:$B$20,2,FALSE))</f>
        <v>10</v>
      </c>
    </row>
    <row r="30" spans="1:17" ht="15">
      <c r="A30" s="64"/>
      <c r="B30" s="64"/>
      <c r="C30" s="64"/>
      <c r="D30" s="64"/>
      <c r="E30" s="64"/>
      <c r="F30" s="64"/>
      <c r="G30" s="64"/>
      <c r="H30" s="64"/>
      <c r="I30" s="64"/>
      <c r="J30" s="64"/>
      <c r="K30" s="64"/>
      <c r="L30" s="64"/>
      <c r="M30" s="64"/>
      <c r="N30" s="64"/>
      <c r="O30" s="64"/>
      <c r="P30" s="64"/>
      <c r="Q30" s="64"/>
    </row>
  </sheetData>
  <sheetProtection selectLockedCells="1" selectUnlockedCells="1"/>
  <mergeCells count="13">
    <mergeCell ref="A1:Q1"/>
    <mergeCell ref="A3:B3"/>
    <mergeCell ref="C3:F3"/>
    <mergeCell ref="G3:N3"/>
    <mergeCell ref="O3:O4"/>
    <mergeCell ref="P3:P4"/>
    <mergeCell ref="Q3:Q4"/>
    <mergeCell ref="A16:B16"/>
    <mergeCell ref="C16:F16"/>
    <mergeCell ref="G16:N16"/>
    <mergeCell ref="O16:O17"/>
    <mergeCell ref="P16:P17"/>
    <mergeCell ref="Q16:Q17"/>
  </mergeCells>
  <printOptions/>
  <pageMargins left="0.11805555555555555" right="0.11805555555555555" top="0.5902777777777778" bottom="0.5909722222222222" header="0.5118055555555555" footer="0.31527777777777777"/>
  <pageSetup horizontalDpi="300" verticalDpi="300" orientation="landscape" paperSize="9" scale="75" r:id="rId1"/>
  <headerFooter alignWithMargins="0">
    <oddFooter>&amp;CHlučinská liga mládeže - 4. ročník 2015 / 2016&amp;RPro HLM zpracoval Durlák Jan</oddFooter>
  </headerFooter>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Ondra</dc:creator>
  <cp:keywords/>
  <dc:description/>
  <cp:lastModifiedBy>Honza</cp:lastModifiedBy>
  <cp:lastPrinted>2016-04-26T08:52:14Z</cp:lastPrinted>
  <dcterms:created xsi:type="dcterms:W3CDTF">2015-09-20T10:10:04Z</dcterms:created>
  <dcterms:modified xsi:type="dcterms:W3CDTF">2016-06-19T15:05:31Z</dcterms:modified>
  <cp:category/>
  <cp:version/>
  <cp:contentType/>
  <cp:contentStatus/>
</cp:coreProperties>
</file>