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0" windowWidth="15945" windowHeight="7755" tabRatio="882" activeTab="2"/>
  </bookViews>
  <sheets>
    <sheet name="HLM - mladší" sheetId="1" r:id="rId1"/>
    <sheet name="HLM - starší" sheetId="2" r:id="rId2"/>
    <sheet name="12. kolo - Dobroslavice" sheetId="3" r:id="rId3"/>
    <sheet name="11. kolo - Vřesina" sheetId="4" r:id="rId4"/>
    <sheet name="10. kolo - Bobrovníky" sheetId="5" r:id="rId5"/>
    <sheet name="9. kolo - Bohuslavice" sheetId="6" r:id="rId6"/>
    <sheet name="8. kolo - Hlučín" sheetId="7" r:id="rId7"/>
    <sheet name="7. kolo - Ludgeřovice" sheetId="8" r:id="rId8"/>
    <sheet name="6. kolo - Darkovice" sheetId="9" r:id="rId9"/>
    <sheet name="5. kolo - Šilheřovice" sheetId="10" r:id="rId10"/>
    <sheet name="4. kolo - Markvartovice" sheetId="11" r:id="rId11"/>
    <sheet name="3. kolo - Dobroslavice" sheetId="12" r:id="rId12"/>
    <sheet name="2. kolo - Závada" sheetId="13" r:id="rId13"/>
    <sheet name="1. kolo - Děhylov" sheetId="14" r:id="rId14"/>
    <sheet name="Bodové hodnocení" sheetId="15" r:id="rId15"/>
  </sheets>
  <definedNames>
    <definedName name="_xlnm.Print_Area" localSheetId="13">'1. kolo - Děhylov'!$A$1:$Q$31</definedName>
    <definedName name="_xlnm.Print_Area" localSheetId="4">'10. kolo - Bobrovníky'!$A$1:$Q$31</definedName>
    <definedName name="_xlnm.Print_Area" localSheetId="3">'11. kolo - Vřesina'!$A$1:$Q$31</definedName>
    <definedName name="_xlnm.Print_Area" localSheetId="2">'12. kolo - Dobroslavice'!$A$1:$Q$31</definedName>
    <definedName name="_xlnm.Print_Area" localSheetId="12">'2. kolo - Závada'!$A$1:$Q$30</definedName>
    <definedName name="_xlnm.Print_Area" localSheetId="11">'3. kolo - Dobroslavice'!$A$1:$J$30</definedName>
    <definedName name="_xlnm.Print_Area" localSheetId="10">'4. kolo - Markvartovice'!$A$1:$Q$32</definedName>
    <definedName name="_xlnm.Print_Area" localSheetId="9">'5. kolo - Šilheřovice'!$A$1:$Q$28</definedName>
    <definedName name="_xlnm.Print_Area" localSheetId="8">'6. kolo - Darkovice'!$A$1:$S$29</definedName>
    <definedName name="_xlnm.Print_Area" localSheetId="7">'7. kolo - Ludgeřovice'!$A$1:$U$29</definedName>
    <definedName name="_xlnm.Print_Area" localSheetId="6">'8. kolo - Hlučín'!$A$1:$Q$30</definedName>
    <definedName name="_xlnm.Print_Area" localSheetId="5">'9. kolo - Bohuslavice'!$A$1:$Q$29</definedName>
    <definedName name="_xlnm.Print_Area" localSheetId="0">'HLM - mladší'!$A$1:$P$15</definedName>
    <definedName name="_xlnm.Print_Area" localSheetId="1">'HLM - starší'!$A$1:$P$17</definedName>
  </definedNames>
  <calcPr fullCalcOnLoad="1"/>
</workbook>
</file>

<file path=xl/sharedStrings.xml><?xml version="1.0" encoding="utf-8"?>
<sst xmlns="http://schemas.openxmlformats.org/spreadsheetml/2006/main" count="1197" uniqueCount="98">
  <si>
    <t>Kolo:</t>
  </si>
  <si>
    <t>Poř.</t>
  </si>
  <si>
    <t>Družstvo</t>
  </si>
  <si>
    <t>Celkem</t>
  </si>
  <si>
    <t>Děhylov</t>
  </si>
  <si>
    <t>Závada</t>
  </si>
  <si>
    <t>Dobroslavice</t>
  </si>
  <si>
    <t>Markvartovice</t>
  </si>
  <si>
    <t>Hlučín</t>
  </si>
  <si>
    <t>Darkovice</t>
  </si>
  <si>
    <t>Ludgeřovice</t>
  </si>
  <si>
    <t>Bobrovniky</t>
  </si>
  <si>
    <t>Bohuslavice</t>
  </si>
  <si>
    <t>body</t>
  </si>
  <si>
    <t>1.</t>
  </si>
  <si>
    <t>2.</t>
  </si>
  <si>
    <t>3.</t>
  </si>
  <si>
    <t>Bobrovníky</t>
  </si>
  <si>
    <t>4.</t>
  </si>
  <si>
    <t>5.</t>
  </si>
  <si>
    <t>Jilešovice</t>
  </si>
  <si>
    <t>6.</t>
  </si>
  <si>
    <t>Vřesina</t>
  </si>
  <si>
    <t>7.</t>
  </si>
  <si>
    <t>8.</t>
  </si>
  <si>
    <t>9.</t>
  </si>
  <si>
    <t>Šilheřovice</t>
  </si>
  <si>
    <t>10.</t>
  </si>
  <si>
    <t>Strahovice</t>
  </si>
  <si>
    <t>11.</t>
  </si>
  <si>
    <t>12.</t>
  </si>
  <si>
    <t>13.</t>
  </si>
  <si>
    <t>14.</t>
  </si>
  <si>
    <t>Mladší</t>
  </si>
  <si>
    <t>PÚ</t>
  </si>
  <si>
    <t>Štafeta dvojic</t>
  </si>
  <si>
    <t>Součet umístění</t>
  </si>
  <si>
    <t>Pořadí</t>
  </si>
  <si>
    <t>Body</t>
  </si>
  <si>
    <t>st.č.</t>
  </si>
  <si>
    <t>Pravý</t>
  </si>
  <si>
    <t>Levý</t>
  </si>
  <si>
    <t>Výsledný čas</t>
  </si>
  <si>
    <t>Umístění</t>
  </si>
  <si>
    <t>1. čas</t>
  </si>
  <si>
    <t>trestné</t>
  </si>
  <si>
    <t>2.čas</t>
  </si>
  <si>
    <t>Starší</t>
  </si>
  <si>
    <t>Družstva mladší žáci</t>
  </si>
  <si>
    <t>poř.</t>
  </si>
  <si>
    <t>2. čas</t>
  </si>
  <si>
    <t>3. čas</t>
  </si>
  <si>
    <t>4. čas</t>
  </si>
  <si>
    <t>5. čas</t>
  </si>
  <si>
    <t>součet 5t</t>
  </si>
  <si>
    <t>Pořádi</t>
  </si>
  <si>
    <t>Družstva starší žáci</t>
  </si>
  <si>
    <r>
      <t>ZPV</t>
    </r>
    <r>
      <rPr>
        <sz val="12"/>
        <color indexed="8"/>
        <rFont val="Times New Roman"/>
        <family val="1"/>
      </rPr>
      <t xml:space="preserve"> (formát hh:mm,ss)</t>
    </r>
  </si>
  <si>
    <t>čas</t>
  </si>
  <si>
    <t xml:space="preserve">Umístění </t>
  </si>
  <si>
    <t>Štafeta mix</t>
  </si>
  <si>
    <t>Uzlová štafeta</t>
  </si>
  <si>
    <t>1. pokus</t>
  </si>
  <si>
    <t>2. pokus</t>
  </si>
  <si>
    <t>St. č.</t>
  </si>
  <si>
    <t>Tr. b.</t>
  </si>
  <si>
    <t>Součet</t>
  </si>
  <si>
    <t>Výsledné pořadí</t>
  </si>
  <si>
    <t>Štafeta 4x60 m</t>
  </si>
  <si>
    <t>Místo</t>
  </si>
  <si>
    <t>Hlučínská Liga Mládeže 2016/2017 - mladší žáci</t>
  </si>
  <si>
    <t xml:space="preserve"> 11.9.2016</t>
  </si>
  <si>
    <t xml:space="preserve"> 25.9.2016</t>
  </si>
  <si>
    <t xml:space="preserve"> 28.9.2016</t>
  </si>
  <si>
    <t xml:space="preserve"> 2.10.2016</t>
  </si>
  <si>
    <t>Šílheřovice</t>
  </si>
  <si>
    <t xml:space="preserve"> 9.10.2016</t>
  </si>
  <si>
    <t xml:space="preserve"> 8.5.2017</t>
  </si>
  <si>
    <t xml:space="preserve"> 14.5.2017</t>
  </si>
  <si>
    <t>Hlučínská Liga Mládeže 2016/2017 - starší žáci</t>
  </si>
  <si>
    <t>1. kolo Hlučínské ligy mládeže - Děhylov 11. 9. 2016</t>
  </si>
  <si>
    <t>2. kolo Hlučínské ligy mládeže - Závada 25. 9. 2016</t>
  </si>
  <si>
    <t>3. kolo Hlučínské ligy mládeže - Dobroslavice 28. 9. 2016</t>
  </si>
  <si>
    <t>4. kolo Hlučínské ligy mládeže -  Markvartovice 2. 10. 2016</t>
  </si>
  <si>
    <t>5. kolo Hlučínské ligy mládeže - Šilheřovice 9. 10. 2016</t>
  </si>
  <si>
    <t>6. kolo Hlučínské ligy mládeže - Darkovice 11. 12. 2016</t>
  </si>
  <si>
    <t>7. kolo Hlučínské ligy mládeže - Ludgeřovice 23. 4. 2017</t>
  </si>
  <si>
    <t>12. kolo Hlučínské ligy mládeže - Dobroslavice 18. 6. 2017</t>
  </si>
  <si>
    <t>11. kolo Hlučínské ligy mládeže - Vřesina 11. 6. 2017</t>
  </si>
  <si>
    <t>9. kolo Hlučínské ligy mládeže - Bohuslavice 8. 5. 2016</t>
  </si>
  <si>
    <t>10. kolo Hlučínské ligy mládeže - Bobrovníky 14. 5. 2016</t>
  </si>
  <si>
    <t>N</t>
  </si>
  <si>
    <t>Chuchelná</t>
  </si>
  <si>
    <t>Kozmice</t>
  </si>
  <si>
    <t>Píšť</t>
  </si>
  <si>
    <t xml:space="preserve"> 30.4.2017</t>
  </si>
  <si>
    <t>8. kolo Hlučínské ligy mládeže - Hlučín 30. 4. 2017</t>
  </si>
  <si>
    <t>Kronika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</si>
</sst>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0"/>
    <numFmt numFmtId="166" formatCode="m:ss;@"/>
    <numFmt numFmtId="167" formatCode="[h]:mm:ss;@"/>
    <numFmt numFmtId="168" formatCode="h:mm:ss;@"/>
    <numFmt numFmtId="169" formatCode="mm:ss.0;@"/>
    <numFmt numFmtId="170" formatCode="ss"/>
    <numFmt numFmtId="171" formatCode="m:ss.000"/>
    <numFmt numFmtId="172" formatCode="m:ss.00"/>
    <numFmt numFmtId="173" formatCode="m:ss"/>
  </numFmts>
  <fonts count="59">
    <font>
      <sz val="11"/>
      <color indexed="8"/>
      <name val="Calibri"/>
      <family val="2"/>
    </font>
    <font>
      <sz val="10"/>
      <name val="Arial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3" fillId="0" borderId="10" xfId="45" applyFont="1" applyFill="1" applyBorder="1" applyAlignment="1" applyProtection="1">
      <alignment horizontal="center" vertical="center"/>
      <protection/>
    </xf>
    <xf numFmtId="0" fontId="3" fillId="0" borderId="11" xfId="45" applyFont="1" applyFill="1" applyBorder="1" applyAlignment="1" applyProtection="1">
      <alignment horizontal="center" vertical="center"/>
      <protection/>
    </xf>
    <xf numFmtId="0" fontId="3" fillId="0" borderId="12" xfId="45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7" fillId="0" borderId="13" xfId="0" applyFont="1" applyFill="1" applyBorder="1" applyAlignment="1">
      <alignment/>
    </xf>
    <xf numFmtId="0" fontId="5" fillId="0" borderId="14" xfId="45" applyFont="1" applyFill="1" applyBorder="1" applyAlignment="1">
      <alignment horizontal="center"/>
      <protection/>
    </xf>
    <xf numFmtId="0" fontId="5" fillId="0" borderId="15" xfId="45" applyFont="1" applyFill="1" applyBorder="1" applyAlignment="1">
      <alignment horizontal="center"/>
      <protection/>
    </xf>
    <xf numFmtId="0" fontId="5" fillId="0" borderId="16" xfId="45" applyFont="1" applyFill="1" applyBorder="1" applyAlignment="1">
      <alignment horizontal="center"/>
      <protection/>
    </xf>
    <xf numFmtId="0" fontId="7" fillId="0" borderId="17" xfId="0" applyFont="1" applyFill="1" applyBorder="1" applyAlignment="1">
      <alignment/>
    </xf>
    <xf numFmtId="0" fontId="5" fillId="33" borderId="18" xfId="45" applyFont="1" applyFill="1" applyBorder="1" applyAlignment="1">
      <alignment horizontal="center"/>
      <protection/>
    </xf>
    <xf numFmtId="0" fontId="5" fillId="0" borderId="18" xfId="45" applyFont="1" applyFill="1" applyBorder="1" applyAlignment="1">
      <alignment horizontal="center"/>
      <protection/>
    </xf>
    <xf numFmtId="0" fontId="7" fillId="0" borderId="19" xfId="0" applyFont="1" applyFill="1" applyBorder="1" applyAlignment="1">
      <alignment/>
    </xf>
    <xf numFmtId="0" fontId="5" fillId="33" borderId="20" xfId="45" applyFont="1" applyFill="1" applyBorder="1" applyAlignment="1">
      <alignment horizontal="center"/>
      <protection/>
    </xf>
    <xf numFmtId="0" fontId="5" fillId="0" borderId="21" xfId="45" applyFont="1" applyFill="1" applyBorder="1" applyAlignment="1">
      <alignment horizontal="center"/>
      <protection/>
    </xf>
    <xf numFmtId="0" fontId="5" fillId="0" borderId="20" xfId="45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7" fillId="33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164" fontId="7" fillId="33" borderId="16" xfId="0" applyNumberFormat="1" applyFont="1" applyFill="1" applyBorder="1" applyAlignment="1">
      <alignment horizontal="center" vertical="center"/>
    </xf>
    <xf numFmtId="164" fontId="7" fillId="33" borderId="27" xfId="0" applyNumberFormat="1" applyFont="1" applyFill="1" applyBorder="1" applyAlignment="1">
      <alignment horizontal="center" vertical="center"/>
    </xf>
    <xf numFmtId="164" fontId="13" fillId="33" borderId="27" xfId="0" applyNumberFormat="1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/>
    </xf>
    <xf numFmtId="165" fontId="7" fillId="33" borderId="29" xfId="0" applyNumberFormat="1" applyFont="1" applyFill="1" applyBorder="1" applyAlignment="1">
      <alignment horizontal="center"/>
    </xf>
    <xf numFmtId="166" fontId="7" fillId="33" borderId="15" xfId="0" applyNumberFormat="1" applyFont="1" applyFill="1" applyBorder="1" applyAlignment="1">
      <alignment horizontal="center"/>
    </xf>
    <xf numFmtId="165" fontId="13" fillId="0" borderId="14" xfId="0" applyNumberFormat="1" applyFont="1" applyFill="1" applyBorder="1" applyAlignment="1">
      <alignment horizontal="center"/>
    </xf>
    <xf numFmtId="165" fontId="7" fillId="33" borderId="14" xfId="0" applyNumberFormat="1" applyFont="1" applyFill="1" applyBorder="1" applyAlignment="1">
      <alignment horizontal="center"/>
    </xf>
    <xf numFmtId="166" fontId="7" fillId="33" borderId="14" xfId="0" applyNumberFormat="1" applyFont="1" applyFill="1" applyBorder="1" applyAlignment="1">
      <alignment horizontal="center"/>
    </xf>
    <xf numFmtId="165" fontId="13" fillId="33" borderId="30" xfId="0" applyNumberFormat="1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7" fillId="0" borderId="18" xfId="0" applyFont="1" applyFill="1" applyBorder="1" applyAlignment="1">
      <alignment horizontal="center"/>
    </xf>
    <xf numFmtId="164" fontId="7" fillId="33" borderId="32" xfId="0" applyNumberFormat="1" applyFont="1" applyFill="1" applyBorder="1" applyAlignment="1">
      <alignment horizontal="center" vertical="center"/>
    </xf>
    <xf numFmtId="165" fontId="7" fillId="33" borderId="33" xfId="0" applyNumberFormat="1" applyFont="1" applyFill="1" applyBorder="1" applyAlignment="1">
      <alignment horizontal="center"/>
    </xf>
    <xf numFmtId="165" fontId="13" fillId="0" borderId="15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13" fillId="33" borderId="15" xfId="0" applyNumberFormat="1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164" fontId="7" fillId="33" borderId="36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/>
    </xf>
    <xf numFmtId="165" fontId="13" fillId="33" borderId="14" xfId="0" applyNumberFormat="1" applyFont="1" applyFill="1" applyBorder="1" applyAlignment="1">
      <alignment horizontal="center"/>
    </xf>
    <xf numFmtId="164" fontId="7" fillId="33" borderId="37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/>
    </xf>
    <xf numFmtId="165" fontId="7" fillId="33" borderId="37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7" fillId="33" borderId="16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165" fontId="7" fillId="33" borderId="1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0" fontId="7" fillId="0" borderId="14" xfId="0" applyNumberFormat="1" applyFont="1" applyBorder="1" applyAlignment="1">
      <alignment horizontal="center"/>
    </xf>
    <xf numFmtId="171" fontId="7" fillId="0" borderId="14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172" fontId="7" fillId="0" borderId="14" xfId="0" applyNumberFormat="1" applyFont="1" applyBorder="1" applyAlignment="1">
      <alignment horizontal="center"/>
    </xf>
    <xf numFmtId="170" fontId="7" fillId="0" borderId="15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0" fontId="7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7" fillId="0" borderId="35" xfId="0" applyFont="1" applyBorder="1" applyAlignment="1">
      <alignment horizontal="center"/>
    </xf>
    <xf numFmtId="172" fontId="7" fillId="0" borderId="41" xfId="0" applyNumberFormat="1" applyFont="1" applyBorder="1" applyAlignment="1">
      <alignment horizontal="center"/>
    </xf>
    <xf numFmtId="172" fontId="7" fillId="0" borderId="4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64" fontId="7" fillId="33" borderId="29" xfId="0" applyNumberFormat="1" applyFont="1" applyFill="1" applyBorder="1" applyAlignment="1">
      <alignment horizontal="center" vertical="center"/>
    </xf>
    <xf numFmtId="164" fontId="13" fillId="33" borderId="29" xfId="0" applyNumberFormat="1" applyFont="1" applyFill="1" applyBorder="1" applyAlignment="1">
      <alignment horizontal="center" vertical="center"/>
    </xf>
    <xf numFmtId="164" fontId="13" fillId="33" borderId="3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6" fillId="34" borderId="43" xfId="0" applyFont="1" applyFill="1" applyBorder="1" applyAlignment="1">
      <alignment horizontal="center" vertical="center"/>
    </xf>
    <xf numFmtId="0" fontId="16" fillId="34" borderId="44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7" fillId="34" borderId="45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0" fontId="3" fillId="34" borderId="34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/>
    </xf>
    <xf numFmtId="0" fontId="7" fillId="34" borderId="20" xfId="0" applyFont="1" applyFill="1" applyBorder="1" applyAlignment="1">
      <alignment horizontal="center"/>
    </xf>
    <xf numFmtId="166" fontId="7" fillId="0" borderId="37" xfId="0" applyNumberFormat="1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171" fontId="7" fillId="35" borderId="15" xfId="0" applyNumberFormat="1" applyFont="1" applyFill="1" applyBorder="1" applyAlignment="1">
      <alignment horizontal="center"/>
    </xf>
    <xf numFmtId="170" fontId="7" fillId="35" borderId="15" xfId="0" applyNumberFormat="1" applyFont="1" applyFill="1" applyBorder="1" applyAlignment="1">
      <alignment horizontal="center"/>
    </xf>
    <xf numFmtId="165" fontId="7" fillId="35" borderId="15" xfId="0" applyNumberFormat="1" applyFont="1" applyFill="1" applyBorder="1" applyAlignment="1">
      <alignment horizontal="center"/>
    </xf>
    <xf numFmtId="0" fontId="13" fillId="34" borderId="40" xfId="0" applyFont="1" applyFill="1" applyBorder="1" applyAlignment="1">
      <alignment horizontal="center"/>
    </xf>
    <xf numFmtId="172" fontId="7" fillId="35" borderId="15" xfId="0" applyNumberFormat="1" applyFont="1" applyFill="1" applyBorder="1" applyAlignment="1">
      <alignment horizontal="center"/>
    </xf>
    <xf numFmtId="166" fontId="7" fillId="34" borderId="37" xfId="0" applyNumberFormat="1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0" fontId="3" fillId="35" borderId="34" xfId="0" applyFont="1" applyFill="1" applyBorder="1" applyAlignment="1">
      <alignment horizontal="center"/>
    </xf>
    <xf numFmtId="0" fontId="7" fillId="35" borderId="25" xfId="0" applyFont="1" applyFill="1" applyBorder="1" applyAlignment="1">
      <alignment/>
    </xf>
    <xf numFmtId="165" fontId="13" fillId="35" borderId="15" xfId="0" applyNumberFormat="1" applyFont="1" applyFill="1" applyBorder="1" applyAlignment="1">
      <alignment horizontal="center"/>
    </xf>
    <xf numFmtId="166" fontId="7" fillId="35" borderId="15" xfId="0" applyNumberFormat="1" applyFont="1" applyFill="1" applyBorder="1" applyAlignment="1">
      <alignment horizontal="center"/>
    </xf>
    <xf numFmtId="0" fontId="13" fillId="35" borderId="24" xfId="0" applyFont="1" applyFill="1" applyBorder="1" applyAlignment="1">
      <alignment horizontal="center"/>
    </xf>
    <xf numFmtId="0" fontId="13" fillId="35" borderId="34" xfId="0" applyFont="1" applyFill="1" applyBorder="1" applyAlignment="1">
      <alignment horizontal="center"/>
    </xf>
    <xf numFmtId="0" fontId="7" fillId="34" borderId="24" xfId="0" applyFont="1" applyFill="1" applyBorder="1" applyAlignment="1">
      <alignment/>
    </xf>
    <xf numFmtId="0" fontId="7" fillId="35" borderId="38" xfId="0" applyFont="1" applyFill="1" applyBorder="1" applyAlignment="1">
      <alignment horizontal="center"/>
    </xf>
    <xf numFmtId="172" fontId="7" fillId="35" borderId="42" xfId="0" applyNumberFormat="1" applyFont="1" applyFill="1" applyBorder="1" applyAlignment="1">
      <alignment horizontal="center"/>
    </xf>
    <xf numFmtId="170" fontId="7" fillId="34" borderId="15" xfId="0" applyNumberFormat="1" applyFont="1" applyFill="1" applyBorder="1" applyAlignment="1">
      <alignment horizontal="center"/>
    </xf>
    <xf numFmtId="164" fontId="7" fillId="35" borderId="32" xfId="0" applyNumberFormat="1" applyFont="1" applyFill="1" applyBorder="1" applyAlignment="1">
      <alignment horizontal="center" vertical="center"/>
    </xf>
    <xf numFmtId="164" fontId="7" fillId="35" borderId="27" xfId="0" applyNumberFormat="1" applyFont="1" applyFill="1" applyBorder="1" applyAlignment="1">
      <alignment horizontal="center" vertical="center"/>
    </xf>
    <xf numFmtId="164" fontId="13" fillId="35" borderId="27" xfId="0" applyNumberFormat="1" applyFont="1" applyFill="1" applyBorder="1" applyAlignment="1">
      <alignment horizontal="center" vertical="center"/>
    </xf>
    <xf numFmtId="0" fontId="13" fillId="35" borderId="28" xfId="0" applyFont="1" applyFill="1" applyBorder="1" applyAlignment="1">
      <alignment horizontal="center"/>
    </xf>
    <xf numFmtId="165" fontId="7" fillId="35" borderId="37" xfId="0" applyNumberFormat="1" applyFont="1" applyFill="1" applyBorder="1" applyAlignment="1">
      <alignment horizontal="center"/>
    </xf>
    <xf numFmtId="164" fontId="7" fillId="34" borderId="32" xfId="0" applyNumberFormat="1" applyFont="1" applyFill="1" applyBorder="1" applyAlignment="1">
      <alignment horizontal="center" vertical="center"/>
    </xf>
    <xf numFmtId="164" fontId="7" fillId="34" borderId="27" xfId="0" applyNumberFormat="1" applyFont="1" applyFill="1" applyBorder="1" applyAlignment="1">
      <alignment horizontal="center" vertical="center"/>
    </xf>
    <xf numFmtId="164" fontId="7" fillId="35" borderId="37" xfId="0" applyNumberFormat="1" applyFont="1" applyFill="1" applyBorder="1" applyAlignment="1">
      <alignment horizontal="center" vertical="center"/>
    </xf>
    <xf numFmtId="164" fontId="7" fillId="35" borderId="18" xfId="0" applyNumberFormat="1" applyFont="1" applyFill="1" applyBorder="1" applyAlignment="1">
      <alignment horizontal="center" vertical="center"/>
    </xf>
    <xf numFmtId="164" fontId="13" fillId="0" borderId="27" xfId="0" applyNumberFormat="1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46" xfId="0" applyFont="1" applyBorder="1" applyAlignment="1">
      <alignment horizontal="center"/>
    </xf>
    <xf numFmtId="0" fontId="7" fillId="0" borderId="46" xfId="0" applyFont="1" applyBorder="1" applyAlignment="1">
      <alignment/>
    </xf>
    <xf numFmtId="164" fontId="7" fillId="35" borderId="20" xfId="0" applyNumberFormat="1" applyFont="1" applyFill="1" applyBorder="1" applyAlignment="1">
      <alignment horizontal="center" vertical="center"/>
    </xf>
    <xf numFmtId="164" fontId="7" fillId="35" borderId="47" xfId="0" applyNumberFormat="1" applyFont="1" applyFill="1" applyBorder="1" applyAlignment="1">
      <alignment horizontal="center" vertical="center"/>
    </xf>
    <xf numFmtId="164" fontId="13" fillId="35" borderId="47" xfId="0" applyNumberFormat="1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/>
    </xf>
    <xf numFmtId="165" fontId="7" fillId="35" borderId="47" xfId="0" applyNumberFormat="1" applyFont="1" applyFill="1" applyBorder="1" applyAlignment="1">
      <alignment horizontal="center"/>
    </xf>
    <xf numFmtId="166" fontId="7" fillId="35" borderId="21" xfId="0" applyNumberFormat="1" applyFont="1" applyFill="1" applyBorder="1" applyAlignment="1">
      <alignment horizontal="center"/>
    </xf>
    <xf numFmtId="165" fontId="13" fillId="35" borderId="21" xfId="0" applyNumberFormat="1" applyFont="1" applyFill="1" applyBorder="1" applyAlignment="1">
      <alignment horizontal="center"/>
    </xf>
    <xf numFmtId="165" fontId="7" fillId="35" borderId="21" xfId="0" applyNumberFormat="1" applyFont="1" applyFill="1" applyBorder="1" applyAlignment="1">
      <alignment horizontal="center"/>
    </xf>
    <xf numFmtId="0" fontId="13" fillId="35" borderId="48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0" xfId="0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2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165" fontId="7" fillId="0" borderId="0" xfId="0" applyNumberFormat="1" applyFont="1" applyFill="1" applyBorder="1" applyAlignment="1">
      <alignment horizontal="center"/>
    </xf>
    <xf numFmtId="0" fontId="4" fillId="0" borderId="50" xfId="0" applyFont="1" applyBorder="1" applyAlignment="1">
      <alignment/>
    </xf>
    <xf numFmtId="0" fontId="7" fillId="35" borderId="20" xfId="0" applyFont="1" applyFill="1" applyBorder="1" applyAlignment="1">
      <alignment horizontal="center"/>
    </xf>
    <xf numFmtId="0" fontId="7" fillId="35" borderId="26" xfId="0" applyFont="1" applyFill="1" applyBorder="1" applyAlignment="1">
      <alignment/>
    </xf>
    <xf numFmtId="0" fontId="7" fillId="35" borderId="21" xfId="0" applyFont="1" applyFill="1" applyBorder="1" applyAlignment="1">
      <alignment horizontal="center"/>
    </xf>
    <xf numFmtId="0" fontId="13" fillId="35" borderId="47" xfId="0" applyFont="1" applyFill="1" applyBorder="1" applyAlignment="1">
      <alignment horizontal="center"/>
    </xf>
    <xf numFmtId="47" fontId="7" fillId="35" borderId="47" xfId="0" applyNumberFormat="1" applyFont="1" applyFill="1" applyBorder="1" applyAlignment="1">
      <alignment horizontal="center"/>
    </xf>
    <xf numFmtId="47" fontId="7" fillId="35" borderId="21" xfId="0" applyNumberFormat="1" applyFont="1" applyFill="1" applyBorder="1" applyAlignment="1">
      <alignment horizontal="center"/>
    </xf>
    <xf numFmtId="47" fontId="13" fillId="35" borderId="21" xfId="0" applyNumberFormat="1" applyFont="1" applyFill="1" applyBorder="1" applyAlignment="1">
      <alignment horizontal="center"/>
    </xf>
    <xf numFmtId="165" fontId="7" fillId="35" borderId="18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55" fillId="33" borderId="34" xfId="0" applyFont="1" applyFill="1" applyBorder="1" applyAlignment="1">
      <alignment horizontal="center"/>
    </xf>
    <xf numFmtId="0" fontId="5" fillId="34" borderId="24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35" borderId="38" xfId="0" applyFont="1" applyFill="1" applyBorder="1" applyAlignment="1">
      <alignment horizontal="center"/>
    </xf>
    <xf numFmtId="0" fontId="5" fillId="35" borderId="25" xfId="0" applyFont="1" applyFill="1" applyBorder="1" applyAlignment="1">
      <alignment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47" fontId="5" fillId="35" borderId="47" xfId="0" applyNumberFormat="1" applyFont="1" applyFill="1" applyBorder="1" applyAlignment="1">
      <alignment horizontal="center"/>
    </xf>
    <xf numFmtId="47" fontId="5" fillId="35" borderId="21" xfId="0" applyNumberFormat="1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164" fontId="5" fillId="35" borderId="32" xfId="0" applyNumberFormat="1" applyFont="1" applyFill="1" applyBorder="1" applyAlignment="1">
      <alignment horizontal="center" vertical="center"/>
    </xf>
    <xf numFmtId="164" fontId="5" fillId="35" borderId="37" xfId="0" applyNumberFormat="1" applyFont="1" applyFill="1" applyBorder="1" applyAlignment="1">
      <alignment horizontal="center" vertical="center"/>
    </xf>
    <xf numFmtId="164" fontId="3" fillId="35" borderId="37" xfId="0" applyNumberFormat="1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/>
    </xf>
    <xf numFmtId="0" fontId="13" fillId="35" borderId="21" xfId="0" applyFont="1" applyFill="1" applyBorder="1" applyAlignment="1">
      <alignment horizontal="center"/>
    </xf>
    <xf numFmtId="0" fontId="7" fillId="35" borderId="47" xfId="0" applyFont="1" applyFill="1" applyBorder="1" applyAlignment="1">
      <alignment horizontal="center"/>
    </xf>
    <xf numFmtId="0" fontId="13" fillId="35" borderId="45" xfId="0" applyFont="1" applyFill="1" applyBorder="1" applyAlignment="1">
      <alignment horizontal="center"/>
    </xf>
    <xf numFmtId="0" fontId="13" fillId="35" borderId="52" xfId="0" applyFont="1" applyFill="1" applyBorder="1" applyAlignment="1">
      <alignment horizontal="center"/>
    </xf>
    <xf numFmtId="0" fontId="13" fillId="35" borderId="53" xfId="0" applyFont="1" applyFill="1" applyBorder="1" applyAlignment="1">
      <alignment horizontal="center"/>
    </xf>
    <xf numFmtId="0" fontId="13" fillId="35" borderId="54" xfId="0" applyFont="1" applyFill="1" applyBorder="1" applyAlignment="1">
      <alignment horizontal="center"/>
    </xf>
    <xf numFmtId="47" fontId="7" fillId="35" borderId="20" xfId="0" applyNumberFormat="1" applyFont="1" applyFill="1" applyBorder="1" applyAlignment="1">
      <alignment horizontal="center"/>
    </xf>
    <xf numFmtId="165" fontId="13" fillId="34" borderId="15" xfId="0" applyNumberFormat="1" applyFont="1" applyFill="1" applyBorder="1" applyAlignment="1">
      <alignment horizontal="center"/>
    </xf>
    <xf numFmtId="0" fontId="18" fillId="35" borderId="45" xfId="0" applyFont="1" applyFill="1" applyBorder="1" applyAlignment="1">
      <alignment horizontal="center" vertical="center"/>
    </xf>
    <xf numFmtId="0" fontId="5" fillId="33" borderId="14" xfId="45" applyFont="1" applyFill="1" applyBorder="1" applyAlignment="1">
      <alignment horizontal="center"/>
      <protection/>
    </xf>
    <xf numFmtId="0" fontId="5" fillId="33" borderId="15" xfId="45" applyFont="1" applyFill="1" applyBorder="1" applyAlignment="1">
      <alignment horizontal="center"/>
      <protection/>
    </xf>
    <xf numFmtId="0" fontId="5" fillId="33" borderId="21" xfId="45" applyFont="1" applyFill="1" applyBorder="1" applyAlignment="1">
      <alignment horizontal="center"/>
      <protection/>
    </xf>
    <xf numFmtId="0" fontId="5" fillId="33" borderId="29" xfId="45" applyFont="1" applyFill="1" applyBorder="1" applyAlignment="1">
      <alignment horizontal="center"/>
      <protection/>
    </xf>
    <xf numFmtId="0" fontId="5" fillId="33" borderId="37" xfId="45" applyFont="1" applyFill="1" applyBorder="1" applyAlignment="1">
      <alignment horizontal="center"/>
      <protection/>
    </xf>
    <xf numFmtId="0" fontId="5" fillId="33" borderId="47" xfId="45" applyFont="1" applyFill="1" applyBorder="1" applyAlignment="1">
      <alignment horizontal="center"/>
      <protection/>
    </xf>
    <xf numFmtId="0" fontId="5" fillId="35" borderId="55" xfId="45" applyFont="1" applyFill="1" applyBorder="1" applyAlignment="1">
      <alignment vertical="center"/>
      <protection/>
    </xf>
    <xf numFmtId="0" fontId="5" fillId="35" borderId="56" xfId="45" applyFont="1" applyFill="1" applyBorder="1" applyAlignment="1">
      <alignment vertical="center"/>
      <protection/>
    </xf>
    <xf numFmtId="0" fontId="5" fillId="35" borderId="49" xfId="45" applyFont="1" applyFill="1" applyBorder="1" applyAlignment="1">
      <alignment horizontal="center" wrapText="1"/>
      <protection/>
    </xf>
    <xf numFmtId="0" fontId="5" fillId="35" borderId="55" xfId="45" applyFont="1" applyFill="1" applyBorder="1" applyAlignment="1">
      <alignment horizontal="center" wrapText="1"/>
      <protection/>
    </xf>
    <xf numFmtId="0" fontId="5" fillId="35" borderId="57" xfId="45" applyFont="1" applyFill="1" applyBorder="1" applyAlignment="1">
      <alignment horizontal="center" wrapText="1"/>
      <protection/>
    </xf>
    <xf numFmtId="0" fontId="5" fillId="35" borderId="58" xfId="45" applyFont="1" applyFill="1" applyBorder="1" applyAlignment="1">
      <alignment horizontal="center" wrapText="1"/>
      <protection/>
    </xf>
    <xf numFmtId="0" fontId="5" fillId="35" borderId="56" xfId="45" applyFont="1" applyFill="1" applyBorder="1" applyAlignment="1">
      <alignment horizontal="center" wrapText="1"/>
      <protection/>
    </xf>
    <xf numFmtId="0" fontId="5" fillId="35" borderId="36" xfId="45" applyFont="1" applyFill="1" applyBorder="1" applyAlignment="1">
      <alignment horizontal="center" wrapText="1"/>
      <protection/>
    </xf>
    <xf numFmtId="0" fontId="5" fillId="35" borderId="59" xfId="45" applyFont="1" applyFill="1" applyBorder="1" applyAlignment="1">
      <alignment vertical="center"/>
      <protection/>
    </xf>
    <xf numFmtId="0" fontId="5" fillId="35" borderId="60" xfId="45" applyFont="1" applyFill="1" applyBorder="1" applyAlignment="1">
      <alignment vertical="center"/>
      <protection/>
    </xf>
    <xf numFmtId="0" fontId="5" fillId="35" borderId="61" xfId="45" applyFont="1" applyFill="1" applyBorder="1" applyAlignment="1">
      <alignment horizontal="center" wrapText="1"/>
      <protection/>
    </xf>
    <xf numFmtId="0" fontId="5" fillId="35" borderId="62" xfId="45" applyFont="1" applyFill="1" applyBorder="1" applyAlignment="1">
      <alignment horizontal="center" wrapText="1"/>
      <protection/>
    </xf>
    <xf numFmtId="0" fontId="5" fillId="35" borderId="63" xfId="45" applyFont="1" applyFill="1" applyBorder="1" applyAlignment="1">
      <alignment horizontal="center" wrapText="1"/>
      <protection/>
    </xf>
    <xf numFmtId="0" fontId="5" fillId="35" borderId="64" xfId="45" applyFont="1" applyFill="1" applyBorder="1" applyAlignment="1">
      <alignment horizontal="center" wrapText="1"/>
      <protection/>
    </xf>
    <xf numFmtId="14" fontId="5" fillId="35" borderId="60" xfId="45" applyNumberFormat="1" applyFont="1" applyFill="1" applyBorder="1" applyAlignment="1">
      <alignment horizontal="center" wrapText="1"/>
      <protection/>
    </xf>
    <xf numFmtId="14" fontId="5" fillId="35" borderId="62" xfId="45" applyNumberFormat="1" applyFont="1" applyFill="1" applyBorder="1" applyAlignment="1">
      <alignment horizontal="center" wrapText="1"/>
      <protection/>
    </xf>
    <xf numFmtId="0" fontId="3" fillId="35" borderId="11" xfId="45" applyFont="1" applyFill="1" applyBorder="1" applyAlignment="1" applyProtection="1">
      <alignment horizontal="center" vertical="center"/>
      <protection/>
    </xf>
    <xf numFmtId="0" fontId="5" fillId="35" borderId="14" xfId="45" applyFont="1" applyFill="1" applyBorder="1" applyAlignment="1">
      <alignment horizontal="center"/>
      <protection/>
    </xf>
    <xf numFmtId="0" fontId="5" fillId="35" borderId="15" xfId="45" applyFont="1" applyFill="1" applyBorder="1" applyAlignment="1">
      <alignment horizontal="center"/>
      <protection/>
    </xf>
    <xf numFmtId="0" fontId="5" fillId="35" borderId="21" xfId="45" applyFont="1" applyFill="1" applyBorder="1" applyAlignment="1">
      <alignment horizontal="center"/>
      <protection/>
    </xf>
    <xf numFmtId="0" fontId="3" fillId="35" borderId="44" xfId="45" applyFont="1" applyFill="1" applyBorder="1" applyAlignment="1" applyProtection="1">
      <alignment horizontal="center" vertical="center"/>
      <protection/>
    </xf>
    <xf numFmtId="0" fontId="5" fillId="35" borderId="23" xfId="45" applyFont="1" applyFill="1" applyBorder="1" applyAlignment="1">
      <alignment horizontal="center"/>
      <protection/>
    </xf>
    <xf numFmtId="0" fontId="5" fillId="35" borderId="24" xfId="45" applyFont="1" applyFill="1" applyBorder="1" applyAlignment="1">
      <alignment horizontal="center"/>
      <protection/>
    </xf>
    <xf numFmtId="0" fontId="5" fillId="35" borderId="26" xfId="45" applyFont="1" applyFill="1" applyBorder="1" applyAlignment="1">
      <alignment horizontal="center"/>
      <protection/>
    </xf>
    <xf numFmtId="0" fontId="8" fillId="35" borderId="31" xfId="45" applyFont="1" applyFill="1" applyBorder="1" applyAlignment="1">
      <alignment horizontal="center" wrapText="1"/>
      <protection/>
    </xf>
    <xf numFmtId="0" fontId="8" fillId="35" borderId="34" xfId="45" applyFont="1" applyFill="1" applyBorder="1" applyAlignment="1">
      <alignment horizontal="center" wrapText="1"/>
      <protection/>
    </xf>
    <xf numFmtId="0" fontId="8" fillId="35" borderId="48" xfId="45" applyFont="1" applyFill="1" applyBorder="1" applyAlignment="1">
      <alignment horizontal="center" wrapText="1"/>
      <protection/>
    </xf>
    <xf numFmtId="0" fontId="6" fillId="35" borderId="16" xfId="45" applyNumberFormat="1" applyFont="1" applyFill="1" applyBorder="1" applyAlignment="1">
      <alignment horizontal="center" wrapText="1"/>
      <protection/>
    </xf>
    <xf numFmtId="0" fontId="6" fillId="35" borderId="18" xfId="45" applyNumberFormat="1" applyFont="1" applyFill="1" applyBorder="1" applyAlignment="1">
      <alignment horizontal="center" wrapText="1"/>
      <protection/>
    </xf>
    <xf numFmtId="0" fontId="6" fillId="35" borderId="18" xfId="45" applyFont="1" applyFill="1" applyBorder="1" applyAlignment="1">
      <alignment horizontal="center" wrapText="1"/>
      <protection/>
    </xf>
    <xf numFmtId="0" fontId="6" fillId="35" borderId="38" xfId="45" applyNumberFormat="1" applyFont="1" applyFill="1" applyBorder="1" applyAlignment="1">
      <alignment horizontal="center" wrapText="1"/>
      <protection/>
    </xf>
    <xf numFmtId="0" fontId="6" fillId="35" borderId="38" xfId="45" applyFont="1" applyFill="1" applyBorder="1" applyAlignment="1">
      <alignment horizontal="center" wrapText="1"/>
      <protection/>
    </xf>
    <xf numFmtId="0" fontId="6" fillId="35" borderId="65" xfId="45" applyFont="1" applyFill="1" applyBorder="1" applyAlignment="1">
      <alignment horizontal="center" wrapText="1"/>
      <protection/>
    </xf>
    <xf numFmtId="0" fontId="5" fillId="35" borderId="66" xfId="45" applyFont="1" applyFill="1" applyBorder="1" applyAlignment="1">
      <alignment vertical="center"/>
      <protection/>
    </xf>
    <xf numFmtId="0" fontId="6" fillId="35" borderId="16" xfId="45" applyFont="1" applyFill="1" applyBorder="1" applyAlignment="1">
      <alignment horizontal="center" wrapText="1"/>
      <protection/>
    </xf>
    <xf numFmtId="0" fontId="55" fillId="0" borderId="31" xfId="0" applyFont="1" applyFill="1" applyBorder="1" applyAlignment="1">
      <alignment horizontal="center"/>
    </xf>
    <xf numFmtId="0" fontId="55" fillId="35" borderId="34" xfId="0" applyFont="1" applyFill="1" applyBorder="1" applyAlignment="1">
      <alignment horizontal="center"/>
    </xf>
    <xf numFmtId="0" fontId="55" fillId="0" borderId="34" xfId="0" applyFont="1" applyFill="1" applyBorder="1" applyAlignment="1">
      <alignment horizontal="center"/>
    </xf>
    <xf numFmtId="1" fontId="7" fillId="0" borderId="67" xfId="0" applyNumberFormat="1" applyFont="1" applyBorder="1" applyAlignment="1">
      <alignment horizontal="center"/>
    </xf>
    <xf numFmtId="1" fontId="7" fillId="0" borderId="68" xfId="0" applyNumberFormat="1" applyFont="1" applyBorder="1" applyAlignment="1">
      <alignment horizontal="center"/>
    </xf>
    <xf numFmtId="171" fontId="7" fillId="34" borderId="15" xfId="0" applyNumberFormat="1" applyFont="1" applyFill="1" applyBorder="1" applyAlignment="1">
      <alignment horizontal="center"/>
    </xf>
    <xf numFmtId="172" fontId="7" fillId="34" borderId="15" xfId="0" applyNumberFormat="1" applyFont="1" applyFill="1" applyBorder="1" applyAlignment="1">
      <alignment horizontal="center"/>
    </xf>
    <xf numFmtId="1" fontId="7" fillId="34" borderId="68" xfId="0" applyNumberFormat="1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171" fontId="7" fillId="0" borderId="41" xfId="0" applyNumberFormat="1" applyFont="1" applyBorder="1" applyAlignment="1">
      <alignment horizontal="center"/>
    </xf>
    <xf numFmtId="0" fontId="7" fillId="34" borderId="40" xfId="0" applyFont="1" applyFill="1" applyBorder="1" applyAlignment="1">
      <alignment/>
    </xf>
    <xf numFmtId="171" fontId="7" fillId="35" borderId="42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/>
    </xf>
    <xf numFmtId="171" fontId="7" fillId="0" borderId="42" xfId="0" applyNumberFormat="1" applyFont="1" applyBorder="1" applyAlignment="1">
      <alignment horizontal="center"/>
    </xf>
    <xf numFmtId="0" fontId="7" fillId="0" borderId="69" xfId="0" applyFont="1" applyFill="1" applyBorder="1" applyAlignment="1">
      <alignment/>
    </xf>
    <xf numFmtId="0" fontId="7" fillId="34" borderId="69" xfId="0" applyFont="1" applyFill="1" applyBorder="1" applyAlignment="1">
      <alignment/>
    </xf>
    <xf numFmtId="0" fontId="13" fillId="35" borderId="70" xfId="0" applyFont="1" applyFill="1" applyBorder="1" applyAlignment="1">
      <alignment horizontal="center"/>
    </xf>
    <xf numFmtId="0" fontId="55" fillId="36" borderId="34" xfId="0" applyFont="1" applyFill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0" fillId="0" borderId="0" xfId="0" applyFont="1" applyAlignment="1">
      <alignment/>
    </xf>
    <xf numFmtId="0" fontId="55" fillId="33" borderId="35" xfId="0" applyFont="1" applyFill="1" applyBorder="1" applyAlignment="1">
      <alignment horizontal="center"/>
    </xf>
    <xf numFmtId="0" fontId="55" fillId="35" borderId="48" xfId="0" applyFont="1" applyFill="1" applyBorder="1" applyAlignment="1">
      <alignment horizontal="center"/>
    </xf>
    <xf numFmtId="0" fontId="50" fillId="0" borderId="22" xfId="0" applyFont="1" applyBorder="1" applyAlignment="1">
      <alignment/>
    </xf>
    <xf numFmtId="0" fontId="57" fillId="34" borderId="52" xfId="0" applyFont="1" applyFill="1" applyBorder="1" applyAlignment="1">
      <alignment horizontal="center" vertical="center"/>
    </xf>
    <xf numFmtId="0" fontId="56" fillId="0" borderId="46" xfId="0" applyFont="1" applyBorder="1" applyAlignment="1">
      <alignment horizontal="center"/>
    </xf>
    <xf numFmtId="0" fontId="56" fillId="0" borderId="0" xfId="0" applyFont="1" applyAlignment="1">
      <alignment horizontal="center"/>
    </xf>
    <xf numFmtId="2" fontId="7" fillId="33" borderId="29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13" fillId="33" borderId="30" xfId="0" applyNumberFormat="1" applyFont="1" applyFill="1" applyBorder="1" applyAlignment="1">
      <alignment horizontal="center"/>
    </xf>
    <xf numFmtId="2" fontId="7" fillId="35" borderId="37" xfId="0" applyNumberFormat="1" applyFont="1" applyFill="1" applyBorder="1" applyAlignment="1">
      <alignment horizontal="center"/>
    </xf>
    <xf numFmtId="2" fontId="7" fillId="35" borderId="15" xfId="0" applyNumberFormat="1" applyFont="1" applyFill="1" applyBorder="1" applyAlignment="1">
      <alignment horizontal="center"/>
    </xf>
    <xf numFmtId="2" fontId="13" fillId="35" borderId="15" xfId="0" applyNumberFormat="1" applyFont="1" applyFill="1" applyBorder="1" applyAlignment="1">
      <alignment horizontal="center"/>
    </xf>
    <xf numFmtId="2" fontId="7" fillId="33" borderId="33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2" fontId="13" fillId="33" borderId="15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1" fontId="7" fillId="35" borderId="15" xfId="0" applyNumberFormat="1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2" fontId="13" fillId="33" borderId="14" xfId="0" applyNumberFormat="1" applyFont="1" applyFill="1" applyBorder="1" applyAlignment="1">
      <alignment horizontal="center"/>
    </xf>
    <xf numFmtId="2" fontId="7" fillId="33" borderId="37" xfId="0" applyNumberFormat="1" applyFont="1" applyFill="1" applyBorder="1" applyAlignment="1">
      <alignment horizontal="center"/>
    </xf>
    <xf numFmtId="2" fontId="7" fillId="35" borderId="47" xfId="0" applyNumberFormat="1" applyFont="1" applyFill="1" applyBorder="1" applyAlignment="1">
      <alignment horizontal="center"/>
    </xf>
    <xf numFmtId="2" fontId="7" fillId="35" borderId="21" xfId="0" applyNumberFormat="1" applyFont="1" applyFill="1" applyBorder="1" applyAlignment="1">
      <alignment horizontal="center"/>
    </xf>
    <xf numFmtId="2" fontId="13" fillId="35" borderId="21" xfId="0" applyNumberFormat="1" applyFont="1" applyFill="1" applyBorder="1" applyAlignment="1">
      <alignment horizontal="center"/>
    </xf>
    <xf numFmtId="1" fontId="7" fillId="35" borderId="21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165" fontId="58" fillId="37" borderId="16" xfId="0" applyNumberFormat="1" applyFont="1" applyFill="1" applyBorder="1" applyAlignment="1">
      <alignment horizontal="center"/>
    </xf>
    <xf numFmtId="165" fontId="58" fillId="37" borderId="14" xfId="0" applyNumberFormat="1" applyFont="1" applyFill="1" applyBorder="1" applyAlignment="1">
      <alignment horizontal="center"/>
    </xf>
    <xf numFmtId="165" fontId="58" fillId="37" borderId="23" xfId="0" applyNumberFormat="1" applyFont="1" applyFill="1" applyBorder="1" applyAlignment="1">
      <alignment horizontal="center"/>
    </xf>
    <xf numFmtId="169" fontId="18" fillId="0" borderId="34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/>
    </xf>
    <xf numFmtId="165" fontId="58" fillId="37" borderId="18" xfId="0" applyNumberFormat="1" applyFont="1" applyFill="1" applyBorder="1" applyAlignment="1">
      <alignment horizontal="center"/>
    </xf>
    <xf numFmtId="165" fontId="58" fillId="37" borderId="15" xfId="0" applyNumberFormat="1" applyFont="1" applyFill="1" applyBorder="1" applyAlignment="1">
      <alignment horizontal="center"/>
    </xf>
    <xf numFmtId="165" fontId="58" fillId="37" borderId="24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 horizontal="center"/>
    </xf>
    <xf numFmtId="0" fontId="16" fillId="0" borderId="71" xfId="0" applyFont="1" applyFill="1" applyBorder="1" applyAlignment="1">
      <alignment/>
    </xf>
    <xf numFmtId="165" fontId="58" fillId="37" borderId="20" xfId="0" applyNumberFormat="1" applyFont="1" applyFill="1" applyBorder="1" applyAlignment="1">
      <alignment horizontal="center"/>
    </xf>
    <xf numFmtId="165" fontId="58" fillId="37" borderId="21" xfId="0" applyNumberFormat="1" applyFont="1" applyFill="1" applyBorder="1" applyAlignment="1">
      <alignment horizontal="center"/>
    </xf>
    <xf numFmtId="165" fontId="58" fillId="37" borderId="26" xfId="0" applyNumberFormat="1" applyFont="1" applyFill="1" applyBorder="1" applyAlignment="1">
      <alignment horizontal="center"/>
    </xf>
    <xf numFmtId="169" fontId="18" fillId="0" borderId="48" xfId="0" applyNumberFormat="1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/>
    </xf>
    <xf numFmtId="0" fontId="16" fillId="34" borderId="17" xfId="0" applyFont="1" applyFill="1" applyBorder="1" applyAlignment="1">
      <alignment/>
    </xf>
    <xf numFmtId="165" fontId="58" fillId="34" borderId="18" xfId="0" applyNumberFormat="1" applyFont="1" applyFill="1" applyBorder="1" applyAlignment="1">
      <alignment horizontal="center"/>
    </xf>
    <xf numFmtId="165" fontId="58" fillId="34" borderId="15" xfId="0" applyNumberFormat="1" applyFont="1" applyFill="1" applyBorder="1" applyAlignment="1">
      <alignment horizontal="center"/>
    </xf>
    <xf numFmtId="165" fontId="58" fillId="34" borderId="24" xfId="0" applyNumberFormat="1" applyFont="1" applyFill="1" applyBorder="1" applyAlignment="1">
      <alignment horizontal="center"/>
    </xf>
    <xf numFmtId="169" fontId="18" fillId="34" borderId="34" xfId="0" applyNumberFormat="1" applyFont="1" applyFill="1" applyBorder="1" applyAlignment="1">
      <alignment horizontal="center" vertical="center"/>
    </xf>
    <xf numFmtId="0" fontId="22" fillId="34" borderId="72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/>
    </xf>
    <xf numFmtId="165" fontId="58" fillId="34" borderId="15" xfId="0" applyNumberFormat="1" applyFont="1" applyFill="1" applyBorder="1" applyAlignment="1" applyProtection="1">
      <alignment horizontal="center"/>
      <protection locked="0"/>
    </xf>
    <xf numFmtId="0" fontId="8" fillId="35" borderId="73" xfId="45" applyFont="1" applyFill="1" applyBorder="1" applyAlignment="1">
      <alignment horizontal="center" wrapText="1"/>
      <protection/>
    </xf>
    <xf numFmtId="0" fontId="5" fillId="33" borderId="38" xfId="45" applyFont="1" applyFill="1" applyBorder="1" applyAlignment="1">
      <alignment horizontal="center"/>
      <protection/>
    </xf>
    <xf numFmtId="0" fontId="5" fillId="35" borderId="51" xfId="45" applyFont="1" applyFill="1" applyBorder="1" applyAlignment="1">
      <alignment horizontal="center"/>
      <protection/>
    </xf>
    <xf numFmtId="0" fontId="5" fillId="33" borderId="51" xfId="45" applyFont="1" applyFill="1" applyBorder="1" applyAlignment="1">
      <alignment horizontal="center"/>
      <protection/>
    </xf>
    <xf numFmtId="0" fontId="5" fillId="35" borderId="25" xfId="45" applyFont="1" applyFill="1" applyBorder="1" applyAlignment="1">
      <alignment horizontal="center"/>
      <protection/>
    </xf>
    <xf numFmtId="0" fontId="6" fillId="35" borderId="20" xfId="45" applyFont="1" applyFill="1" applyBorder="1" applyAlignment="1">
      <alignment horizontal="center" wrapText="1"/>
      <protection/>
    </xf>
    <xf numFmtId="0" fontId="16" fillId="0" borderId="74" xfId="0" applyFont="1" applyFill="1" applyBorder="1" applyAlignment="1">
      <alignment/>
    </xf>
    <xf numFmtId="165" fontId="58" fillId="37" borderId="14" xfId="0" applyNumberFormat="1" applyFont="1" applyFill="1" applyBorder="1" applyAlignment="1" applyProtection="1">
      <alignment horizontal="center"/>
      <protection hidden="1"/>
    </xf>
    <xf numFmtId="169" fontId="19" fillId="0" borderId="75" xfId="0" applyNumberFormat="1" applyFont="1" applyFill="1" applyBorder="1" applyAlignment="1">
      <alignment horizontal="center" vertical="center"/>
    </xf>
    <xf numFmtId="165" fontId="58" fillId="37" borderId="24" xfId="0" applyNumberFormat="1" applyFont="1" applyFill="1" applyBorder="1" applyAlignment="1" applyProtection="1">
      <alignment horizontal="center"/>
      <protection hidden="1"/>
    </xf>
    <xf numFmtId="0" fontId="16" fillId="0" borderId="18" xfId="0" applyFont="1" applyBorder="1" applyAlignment="1">
      <alignment horizontal="center"/>
    </xf>
    <xf numFmtId="165" fontId="58" fillId="37" borderId="15" xfId="0" applyNumberFormat="1" applyFont="1" applyFill="1" applyBorder="1" applyAlignment="1" applyProtection="1">
      <alignment horizontal="center"/>
      <protection hidden="1"/>
    </xf>
    <xf numFmtId="165" fontId="58" fillId="37" borderId="18" xfId="0" applyNumberFormat="1" applyFont="1" applyFill="1" applyBorder="1" applyAlignment="1" applyProtection="1">
      <alignment horizontal="center"/>
      <protection hidden="1"/>
    </xf>
    <xf numFmtId="0" fontId="58" fillId="0" borderId="17" xfId="0" applyFont="1" applyFill="1" applyBorder="1" applyAlignment="1">
      <alignment/>
    </xf>
    <xf numFmtId="0" fontId="16" fillId="0" borderId="38" xfId="0" applyFont="1" applyFill="1" applyBorder="1" applyAlignment="1">
      <alignment horizontal="center"/>
    </xf>
    <xf numFmtId="169" fontId="19" fillId="0" borderId="76" xfId="0" applyNumberFormat="1" applyFont="1" applyFill="1" applyBorder="1" applyAlignment="1">
      <alignment horizontal="center" vertical="center"/>
    </xf>
    <xf numFmtId="169" fontId="19" fillId="0" borderId="77" xfId="0" applyNumberFormat="1" applyFont="1" applyFill="1" applyBorder="1" applyAlignment="1">
      <alignment horizontal="center" vertical="center"/>
    </xf>
    <xf numFmtId="0" fontId="58" fillId="0" borderId="78" xfId="0" applyFont="1" applyFill="1" applyBorder="1" applyAlignment="1">
      <alignment/>
    </xf>
    <xf numFmtId="165" fontId="58" fillId="34" borderId="24" xfId="0" applyNumberFormat="1" applyFont="1" applyFill="1" applyBorder="1" applyAlignment="1" applyProtection="1">
      <alignment horizontal="center"/>
      <protection hidden="1"/>
    </xf>
    <xf numFmtId="169" fontId="19" fillId="34" borderId="75" xfId="0" applyNumberFormat="1" applyFont="1" applyFill="1" applyBorder="1" applyAlignment="1">
      <alignment horizontal="center" vertical="center"/>
    </xf>
    <xf numFmtId="165" fontId="58" fillId="34" borderId="18" xfId="0" applyNumberFormat="1" applyFont="1" applyFill="1" applyBorder="1" applyAlignment="1" applyProtection="1">
      <alignment horizontal="center"/>
      <protection hidden="1"/>
    </xf>
    <xf numFmtId="165" fontId="58" fillId="34" borderId="15" xfId="0" applyNumberFormat="1" applyFont="1" applyFill="1" applyBorder="1" applyAlignment="1" applyProtection="1">
      <alignment horizontal="center"/>
      <protection hidden="1"/>
    </xf>
    <xf numFmtId="0" fontId="58" fillId="34" borderId="17" xfId="0" applyFont="1" applyFill="1" applyBorder="1" applyAlignment="1">
      <alignment/>
    </xf>
    <xf numFmtId="0" fontId="16" fillId="34" borderId="79" xfId="0" applyFont="1" applyFill="1" applyBorder="1" applyAlignment="1">
      <alignment horizontal="center"/>
    </xf>
    <xf numFmtId="0" fontId="16" fillId="34" borderId="78" xfId="0" applyFont="1" applyFill="1" applyBorder="1" applyAlignment="1">
      <alignment/>
    </xf>
    <xf numFmtId="169" fontId="19" fillId="34" borderId="77" xfId="0" applyNumberFormat="1" applyFont="1" applyFill="1" applyBorder="1" applyAlignment="1">
      <alignment horizontal="center" vertical="center"/>
    </xf>
    <xf numFmtId="0" fontId="16" fillId="34" borderId="80" xfId="0" applyFont="1" applyFill="1" applyBorder="1" applyAlignment="1">
      <alignment horizontal="center"/>
    </xf>
    <xf numFmtId="0" fontId="16" fillId="34" borderId="81" xfId="0" applyFont="1" applyFill="1" applyBorder="1" applyAlignment="1">
      <alignment/>
    </xf>
    <xf numFmtId="165" fontId="58" fillId="34" borderId="20" xfId="0" applyNumberFormat="1" applyFont="1" applyFill="1" applyBorder="1" applyAlignment="1" applyProtection="1">
      <alignment horizontal="center"/>
      <protection hidden="1"/>
    </xf>
    <xf numFmtId="165" fontId="58" fillId="34" borderId="21" xfId="0" applyNumberFormat="1" applyFont="1" applyFill="1" applyBorder="1" applyAlignment="1" applyProtection="1">
      <alignment horizontal="center"/>
      <protection hidden="1"/>
    </xf>
    <xf numFmtId="165" fontId="58" fillId="34" borderId="26" xfId="0" applyNumberFormat="1" applyFont="1" applyFill="1" applyBorder="1" applyAlignment="1" applyProtection="1">
      <alignment horizontal="center"/>
      <protection hidden="1"/>
    </xf>
    <xf numFmtId="169" fontId="19" fillId="34" borderId="82" xfId="0" applyNumberFormat="1" applyFont="1" applyFill="1" applyBorder="1" applyAlignment="1">
      <alignment horizontal="center" vertical="center"/>
    </xf>
    <xf numFmtId="2" fontId="7" fillId="35" borderId="18" xfId="0" applyNumberFormat="1" applyFont="1" applyFill="1" applyBorder="1" applyAlignment="1">
      <alignment horizontal="center"/>
    </xf>
    <xf numFmtId="2" fontId="7" fillId="33" borderId="18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 vertical="center"/>
    </xf>
    <xf numFmtId="2" fontId="13" fillId="33" borderId="27" xfId="0" applyNumberFormat="1" applyFont="1" applyFill="1" applyBorder="1" applyAlignment="1">
      <alignment horizontal="center" vertical="center"/>
    </xf>
    <xf numFmtId="2" fontId="7" fillId="35" borderId="32" xfId="0" applyNumberFormat="1" applyFont="1" applyFill="1" applyBorder="1" applyAlignment="1">
      <alignment horizontal="center" vertical="center"/>
    </xf>
    <xf numFmtId="2" fontId="13" fillId="35" borderId="27" xfId="0" applyNumberFormat="1" applyFont="1" applyFill="1" applyBorder="1" applyAlignment="1">
      <alignment horizontal="center" vertical="center"/>
    </xf>
    <xf numFmtId="2" fontId="7" fillId="33" borderId="32" xfId="0" applyNumberFormat="1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  <xf numFmtId="2" fontId="7" fillId="34" borderId="32" xfId="0" applyNumberFormat="1" applyFont="1" applyFill="1" applyBorder="1" applyAlignment="1">
      <alignment horizontal="center" vertical="center"/>
    </xf>
    <xf numFmtId="1" fontId="7" fillId="33" borderId="27" xfId="0" applyNumberFormat="1" applyFont="1" applyFill="1" applyBorder="1" applyAlignment="1">
      <alignment horizontal="center" vertical="center"/>
    </xf>
    <xf numFmtId="1" fontId="7" fillId="35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34" borderId="27" xfId="0" applyNumberFormat="1" applyFont="1" applyFill="1" applyBorder="1" applyAlignment="1">
      <alignment horizontal="center" vertical="center"/>
    </xf>
    <xf numFmtId="2" fontId="13" fillId="0" borderId="21" xfId="0" applyNumberFormat="1" applyFont="1" applyFill="1" applyBorder="1" applyAlignment="1">
      <alignment horizontal="center"/>
    </xf>
    <xf numFmtId="2" fontId="13" fillId="34" borderId="15" xfId="0" applyNumberFormat="1" applyFont="1" applyFill="1" applyBorder="1" applyAlignment="1">
      <alignment horizontal="center"/>
    </xf>
    <xf numFmtId="1" fontId="7" fillId="35" borderId="47" xfId="0" applyNumberFormat="1" applyFont="1" applyFill="1" applyBorder="1" applyAlignment="1">
      <alignment horizontal="center" vertical="center"/>
    </xf>
    <xf numFmtId="2" fontId="13" fillId="35" borderId="47" xfId="0" applyNumberFormat="1" applyFont="1" applyFill="1" applyBorder="1" applyAlignment="1">
      <alignment horizontal="center" vertical="center"/>
    </xf>
    <xf numFmtId="47" fontId="7" fillId="35" borderId="15" xfId="0" applyNumberFormat="1" applyFont="1" applyFill="1" applyBorder="1" applyAlignment="1">
      <alignment/>
    </xf>
    <xf numFmtId="0" fontId="13" fillId="33" borderId="26" xfId="0" applyFont="1" applyFill="1" applyBorder="1" applyAlignment="1">
      <alignment horizontal="center"/>
    </xf>
    <xf numFmtId="0" fontId="7" fillId="34" borderId="25" xfId="0" applyFont="1" applyFill="1" applyBorder="1" applyAlignment="1">
      <alignment/>
    </xf>
    <xf numFmtId="165" fontId="7" fillId="33" borderId="20" xfId="0" applyNumberFormat="1" applyFont="1" applyFill="1" applyBorder="1" applyAlignment="1">
      <alignment horizontal="center"/>
    </xf>
    <xf numFmtId="0" fontId="13" fillId="36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65" fontId="7" fillId="33" borderId="21" xfId="0" applyNumberFormat="1" applyFont="1" applyFill="1" applyBorder="1" applyAlignment="1">
      <alignment horizontal="center"/>
    </xf>
    <xf numFmtId="165" fontId="13" fillId="0" borderId="21" xfId="0" applyNumberFormat="1" applyFont="1" applyFill="1" applyBorder="1" applyAlignment="1">
      <alignment horizontal="center"/>
    </xf>
    <xf numFmtId="165" fontId="13" fillId="33" borderId="21" xfId="0" applyNumberFormat="1" applyFont="1" applyFill="1" applyBorder="1" applyAlignment="1">
      <alignment horizontal="center"/>
    </xf>
    <xf numFmtId="0" fontId="13" fillId="33" borderId="48" xfId="0" applyFont="1" applyFill="1" applyBorder="1" applyAlignment="1">
      <alignment horizontal="center"/>
    </xf>
    <xf numFmtId="0" fontId="55" fillId="33" borderId="48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2" fontId="7" fillId="33" borderId="47" xfId="0" applyNumberFormat="1" applyFont="1" applyFill="1" applyBorder="1" applyAlignment="1">
      <alignment horizontal="center"/>
    </xf>
    <xf numFmtId="2" fontId="7" fillId="33" borderId="21" xfId="0" applyNumberFormat="1" applyFont="1" applyFill="1" applyBorder="1" applyAlignment="1">
      <alignment horizontal="center"/>
    </xf>
    <xf numFmtId="2" fontId="13" fillId="33" borderId="21" xfId="0" applyNumberFormat="1" applyFont="1" applyFill="1" applyBorder="1" applyAlignment="1">
      <alignment horizontal="center"/>
    </xf>
    <xf numFmtId="1" fontId="7" fillId="33" borderId="21" xfId="0" applyNumberFormat="1" applyFont="1" applyFill="1" applyBorder="1" applyAlignment="1">
      <alignment horizontal="center"/>
    </xf>
    <xf numFmtId="164" fontId="7" fillId="33" borderId="29" xfId="0" applyNumberFormat="1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/>
    </xf>
    <xf numFmtId="164" fontId="7" fillId="33" borderId="14" xfId="0" applyNumberFormat="1" applyFont="1" applyFill="1" applyBorder="1" applyAlignment="1">
      <alignment horizontal="center"/>
    </xf>
    <xf numFmtId="164" fontId="13" fillId="33" borderId="30" xfId="0" applyNumberFormat="1" applyFont="1" applyFill="1" applyBorder="1" applyAlignment="1">
      <alignment horizontal="center"/>
    </xf>
    <xf numFmtId="164" fontId="7" fillId="35" borderId="18" xfId="0" applyNumberFormat="1" applyFont="1" applyFill="1" applyBorder="1" applyAlignment="1">
      <alignment horizontal="center"/>
    </xf>
    <xf numFmtId="164" fontId="7" fillId="35" borderId="15" xfId="0" applyNumberFormat="1" applyFont="1" applyFill="1" applyBorder="1" applyAlignment="1">
      <alignment horizontal="center"/>
    </xf>
    <xf numFmtId="164" fontId="13" fillId="35" borderId="15" xfId="0" applyNumberFormat="1" applyFont="1" applyFill="1" applyBorder="1" applyAlignment="1">
      <alignment horizontal="center"/>
    </xf>
    <xf numFmtId="164" fontId="7" fillId="33" borderId="18" xfId="0" applyNumberFormat="1" applyFont="1" applyFill="1" applyBorder="1" applyAlignment="1">
      <alignment horizontal="center"/>
    </xf>
    <xf numFmtId="164" fontId="7" fillId="33" borderId="15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164" fontId="13" fillId="33" borderId="15" xfId="0" applyNumberFormat="1" applyFont="1" applyFill="1" applyBorder="1" applyAlignment="1">
      <alignment horizontal="center"/>
    </xf>
    <xf numFmtId="164" fontId="7" fillId="35" borderId="37" xfId="0" applyNumberFormat="1" applyFont="1" applyFill="1" applyBorder="1" applyAlignment="1">
      <alignment horizontal="center"/>
    </xf>
    <xf numFmtId="2" fontId="7" fillId="33" borderId="27" xfId="0" applyNumberFormat="1" applyFont="1" applyFill="1" applyBorder="1" applyAlignment="1">
      <alignment horizontal="center" vertical="center"/>
    </xf>
    <xf numFmtId="2" fontId="7" fillId="35" borderId="27" xfId="0" applyNumberFormat="1" applyFont="1" applyFill="1" applyBorder="1" applyAlignment="1">
      <alignment horizontal="center" vertical="center"/>
    </xf>
    <xf numFmtId="2" fontId="7" fillId="33" borderId="29" xfId="0" applyNumberFormat="1" applyFont="1" applyFill="1" applyBorder="1" applyAlignment="1">
      <alignment horizontal="center" vertical="center"/>
    </xf>
    <xf numFmtId="2" fontId="13" fillId="33" borderId="29" xfId="0" applyNumberFormat="1" applyFont="1" applyFill="1" applyBorder="1" applyAlignment="1">
      <alignment horizontal="center" vertical="center"/>
    </xf>
    <xf numFmtId="2" fontId="5" fillId="35" borderId="37" xfId="0" applyNumberFormat="1" applyFont="1" applyFill="1" applyBorder="1" applyAlignment="1">
      <alignment horizontal="center" vertical="center"/>
    </xf>
    <xf numFmtId="2" fontId="3" fillId="35" borderId="37" xfId="0" applyNumberFormat="1" applyFont="1" applyFill="1" applyBorder="1" applyAlignment="1">
      <alignment horizontal="center" vertical="center"/>
    </xf>
    <xf numFmtId="2" fontId="7" fillId="33" borderId="37" xfId="0" applyNumberFormat="1" applyFont="1" applyFill="1" applyBorder="1" applyAlignment="1">
      <alignment horizontal="center" vertical="center"/>
    </xf>
    <xf numFmtId="2" fontId="13" fillId="33" borderId="37" xfId="0" applyNumberFormat="1" applyFont="1" applyFill="1" applyBorder="1" applyAlignment="1">
      <alignment horizontal="center" vertical="center"/>
    </xf>
    <xf numFmtId="2" fontId="5" fillId="35" borderId="32" xfId="0" applyNumberFormat="1" applyFont="1" applyFill="1" applyBorder="1" applyAlignment="1">
      <alignment horizontal="center" vertical="center"/>
    </xf>
    <xf numFmtId="164" fontId="13" fillId="33" borderId="14" xfId="0" applyNumberFormat="1" applyFont="1" applyFill="1" applyBorder="1" applyAlignment="1">
      <alignment horizontal="center"/>
    </xf>
    <xf numFmtId="164" fontId="5" fillId="35" borderId="37" xfId="0" applyNumberFormat="1" applyFont="1" applyFill="1" applyBorder="1" applyAlignment="1">
      <alignment horizontal="center"/>
    </xf>
    <xf numFmtId="164" fontId="5" fillId="35" borderId="15" xfId="0" applyNumberFormat="1" applyFont="1" applyFill="1" applyBorder="1" applyAlignment="1">
      <alignment horizontal="center"/>
    </xf>
    <xf numFmtId="164" fontId="3" fillId="35" borderId="15" xfId="0" applyNumberFormat="1" applyFont="1" applyFill="1" applyBorder="1" applyAlignment="1">
      <alignment horizontal="center"/>
    </xf>
    <xf numFmtId="164" fontId="7" fillId="33" borderId="37" xfId="0" applyNumberFormat="1" applyFont="1" applyFill="1" applyBorder="1" applyAlignment="1">
      <alignment horizontal="center"/>
    </xf>
    <xf numFmtId="0" fontId="3" fillId="0" borderId="58" xfId="45" applyFont="1" applyFill="1" applyBorder="1" applyAlignment="1" applyProtection="1">
      <alignment horizontal="center" vertical="center"/>
      <protection/>
    </xf>
    <xf numFmtId="0" fontId="3" fillId="0" borderId="83" xfId="45" applyFont="1" applyFill="1" applyBorder="1" applyAlignment="1" applyProtection="1">
      <alignment horizontal="center" vertical="center"/>
      <protection/>
    </xf>
    <xf numFmtId="0" fontId="5" fillId="0" borderId="74" xfId="45" applyFont="1" applyFill="1" applyBorder="1" applyAlignment="1">
      <alignment horizontal="center"/>
      <protection/>
    </xf>
    <xf numFmtId="0" fontId="5" fillId="0" borderId="84" xfId="45" applyFont="1" applyFill="1" applyBorder="1" applyAlignment="1">
      <alignment horizontal="center"/>
      <protection/>
    </xf>
    <xf numFmtId="0" fontId="5" fillId="0" borderId="17" xfId="45" applyFont="1" applyFill="1" applyBorder="1" applyAlignment="1">
      <alignment horizontal="center"/>
      <protection/>
    </xf>
    <xf numFmtId="0" fontId="5" fillId="0" borderId="85" xfId="45" applyFont="1" applyFill="1" applyBorder="1" applyAlignment="1">
      <alignment horizontal="center"/>
      <protection/>
    </xf>
    <xf numFmtId="0" fontId="5" fillId="0" borderId="71" xfId="45" applyFont="1" applyFill="1" applyBorder="1" applyAlignment="1">
      <alignment horizontal="center"/>
      <protection/>
    </xf>
    <xf numFmtId="0" fontId="5" fillId="0" borderId="86" xfId="45" applyFont="1" applyFill="1" applyBorder="1" applyAlignment="1">
      <alignment horizontal="center"/>
      <protection/>
    </xf>
    <xf numFmtId="0" fontId="3" fillId="34" borderId="11" xfId="45" applyFont="1" applyFill="1" applyBorder="1" applyAlignment="1" applyProtection="1">
      <alignment horizontal="center" vertical="center"/>
      <protection/>
    </xf>
    <xf numFmtId="0" fontId="5" fillId="34" borderId="58" xfId="45" applyFont="1" applyFill="1" applyBorder="1" applyAlignment="1">
      <alignment horizontal="center" wrapText="1"/>
      <protection/>
    </xf>
    <xf numFmtId="0" fontId="5" fillId="34" borderId="64" xfId="45" applyFont="1" applyFill="1" applyBorder="1" applyAlignment="1">
      <alignment horizontal="center" wrapText="1"/>
      <protection/>
    </xf>
    <xf numFmtId="0" fontId="3" fillId="34" borderId="87" xfId="45" applyFont="1" applyFill="1" applyBorder="1" applyAlignment="1" applyProtection="1">
      <alignment horizontal="center" vertical="center"/>
      <protection/>
    </xf>
    <xf numFmtId="0" fontId="5" fillId="34" borderId="87" xfId="45" applyFont="1" applyFill="1" applyBorder="1" applyAlignment="1">
      <alignment horizontal="center" wrapText="1"/>
      <protection/>
    </xf>
    <xf numFmtId="14" fontId="5" fillId="34" borderId="88" xfId="45" applyNumberFormat="1" applyFont="1" applyFill="1" applyBorder="1" applyAlignment="1">
      <alignment horizontal="center" wrapText="1"/>
      <protection/>
    </xf>
    <xf numFmtId="0" fontId="5" fillId="34" borderId="89" xfId="45" applyFont="1" applyFill="1" applyBorder="1" applyAlignment="1">
      <alignment horizontal="center"/>
      <protection/>
    </xf>
    <xf numFmtId="0" fontId="5" fillId="34" borderId="90" xfId="45" applyFont="1" applyFill="1" applyBorder="1" applyAlignment="1">
      <alignment horizontal="center"/>
      <protection/>
    </xf>
    <xf numFmtId="0" fontId="5" fillId="34" borderId="91" xfId="45" applyFont="1" applyFill="1" applyBorder="1" applyAlignment="1">
      <alignment horizontal="center"/>
      <protection/>
    </xf>
    <xf numFmtId="0" fontId="5" fillId="34" borderId="74" xfId="45" applyFont="1" applyFill="1" applyBorder="1" applyAlignment="1">
      <alignment horizontal="center"/>
      <protection/>
    </xf>
    <xf numFmtId="0" fontId="5" fillId="34" borderId="17" xfId="45" applyFont="1" applyFill="1" applyBorder="1" applyAlignment="1">
      <alignment horizontal="center"/>
      <protection/>
    </xf>
    <xf numFmtId="0" fontId="5" fillId="34" borderId="71" xfId="45" applyFont="1" applyFill="1" applyBorder="1" applyAlignment="1">
      <alignment horizontal="center"/>
      <protection/>
    </xf>
    <xf numFmtId="0" fontId="5" fillId="34" borderId="57" xfId="45" applyFont="1" applyFill="1" applyBorder="1" applyAlignment="1">
      <alignment horizontal="center" wrapText="1"/>
      <protection/>
    </xf>
    <xf numFmtId="0" fontId="5" fillId="34" borderId="92" xfId="45" applyFont="1" applyFill="1" applyBorder="1" applyAlignment="1">
      <alignment horizontal="center" wrapText="1"/>
      <protection/>
    </xf>
    <xf numFmtId="0" fontId="5" fillId="34" borderId="63" xfId="45" applyFont="1" applyFill="1" applyBorder="1" applyAlignment="1">
      <alignment horizontal="center" wrapText="1"/>
      <protection/>
    </xf>
    <xf numFmtId="0" fontId="5" fillId="34" borderId="93" xfId="45" applyFont="1" applyFill="1" applyBorder="1" applyAlignment="1">
      <alignment horizontal="center" wrapText="1"/>
      <protection/>
    </xf>
    <xf numFmtId="14" fontId="5" fillId="34" borderId="94" xfId="45" applyNumberFormat="1" applyFont="1" applyFill="1" applyBorder="1" applyAlignment="1">
      <alignment horizontal="center" wrapText="1"/>
      <protection/>
    </xf>
    <xf numFmtId="0" fontId="5" fillId="0" borderId="23" xfId="45" applyFont="1" applyFill="1" applyBorder="1" applyAlignment="1">
      <alignment horizontal="center"/>
      <protection/>
    </xf>
    <xf numFmtId="0" fontId="5" fillId="0" borderId="24" xfId="45" applyFont="1" applyFill="1" applyBorder="1" applyAlignment="1">
      <alignment horizontal="center"/>
      <protection/>
    </xf>
    <xf numFmtId="0" fontId="5" fillId="0" borderId="51" xfId="45" applyFont="1" applyFill="1" applyBorder="1" applyAlignment="1">
      <alignment horizontal="center"/>
      <protection/>
    </xf>
    <xf numFmtId="0" fontId="5" fillId="0" borderId="25" xfId="45" applyFont="1" applyFill="1" applyBorder="1" applyAlignment="1">
      <alignment horizontal="center"/>
      <protection/>
    </xf>
    <xf numFmtId="0" fontId="5" fillId="0" borderId="26" xfId="45" applyFont="1" applyFill="1" applyBorder="1" applyAlignment="1">
      <alignment horizontal="center"/>
      <protection/>
    </xf>
    <xf numFmtId="0" fontId="5" fillId="34" borderId="14" xfId="45" applyFont="1" applyFill="1" applyBorder="1" applyAlignment="1">
      <alignment horizontal="center"/>
      <protection/>
    </xf>
    <xf numFmtId="0" fontId="5" fillId="34" borderId="15" xfId="45" applyFont="1" applyFill="1" applyBorder="1" applyAlignment="1">
      <alignment horizontal="center"/>
      <protection/>
    </xf>
    <xf numFmtId="0" fontId="5" fillId="34" borderId="51" xfId="45" applyFont="1" applyFill="1" applyBorder="1" applyAlignment="1">
      <alignment horizontal="center"/>
      <protection/>
    </xf>
    <xf numFmtId="0" fontId="5" fillId="34" borderId="21" xfId="45" applyFont="1" applyFill="1" applyBorder="1" applyAlignment="1">
      <alignment horizontal="center"/>
      <protection/>
    </xf>
    <xf numFmtId="0" fontId="5" fillId="34" borderId="95" xfId="45" applyFont="1" applyFill="1" applyBorder="1" applyAlignment="1">
      <alignment horizontal="center" wrapText="1"/>
      <protection/>
    </xf>
    <xf numFmtId="0" fontId="5" fillId="34" borderId="88" xfId="45" applyFont="1" applyFill="1" applyBorder="1" applyAlignment="1">
      <alignment horizontal="center" wrapText="1"/>
      <protection/>
    </xf>
    <xf numFmtId="165" fontId="13" fillId="34" borderId="21" xfId="0" applyNumberFormat="1" applyFont="1" applyFill="1" applyBorder="1" applyAlignment="1">
      <alignment horizontal="center"/>
    </xf>
    <xf numFmtId="0" fontId="3" fillId="35" borderId="45" xfId="45" applyFont="1" applyFill="1" applyBorder="1" applyAlignment="1" applyProtection="1">
      <alignment horizontal="center" vertical="center"/>
      <protection/>
    </xf>
    <xf numFmtId="0" fontId="2" fillId="0" borderId="0" xfId="45" applyFont="1" applyFill="1" applyBorder="1" applyAlignment="1" applyProtection="1">
      <alignment horizontal="center" vertical="center"/>
      <protection/>
    </xf>
    <xf numFmtId="0" fontId="2" fillId="0" borderId="0" xfId="45" applyFont="1" applyFill="1" applyBorder="1" applyAlignment="1" applyProtection="1">
      <alignment horizontal="center" vertical="center"/>
      <protection hidden="1"/>
    </xf>
    <xf numFmtId="0" fontId="3" fillId="35" borderId="31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 vertical="center"/>
    </xf>
    <xf numFmtId="0" fontId="55" fillId="35" borderId="45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/>
    </xf>
    <xf numFmtId="0" fontId="13" fillId="35" borderId="45" xfId="0" applyFont="1" applyFill="1" applyBorder="1" applyAlignment="1">
      <alignment horizontal="center" vertical="center"/>
    </xf>
    <xf numFmtId="0" fontId="13" fillId="35" borderId="96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97" xfId="0" applyFont="1" applyFill="1" applyBorder="1" applyAlignment="1">
      <alignment horizontal="center" vertical="center"/>
    </xf>
    <xf numFmtId="0" fontId="13" fillId="35" borderId="98" xfId="0" applyFont="1" applyFill="1" applyBorder="1" applyAlignment="1">
      <alignment horizontal="center" vertical="center"/>
    </xf>
    <xf numFmtId="0" fontId="13" fillId="35" borderId="99" xfId="0" applyFont="1" applyFill="1" applyBorder="1" applyAlignment="1">
      <alignment horizontal="center" vertical="center"/>
    </xf>
    <xf numFmtId="0" fontId="55" fillId="35" borderId="100" xfId="0" applyFont="1" applyFill="1" applyBorder="1" applyAlignment="1">
      <alignment horizontal="center" vertical="center" wrapText="1"/>
    </xf>
    <xf numFmtId="0" fontId="55" fillId="35" borderId="101" xfId="0" applyFont="1" applyFill="1" applyBorder="1" applyAlignment="1">
      <alignment horizontal="center" vertical="center" wrapText="1"/>
    </xf>
    <xf numFmtId="0" fontId="55" fillId="35" borderId="61" xfId="0" applyFont="1" applyFill="1" applyBorder="1" applyAlignment="1">
      <alignment horizontal="center" vertical="center" wrapText="1"/>
    </xf>
    <xf numFmtId="0" fontId="13" fillId="35" borderId="100" xfId="0" applyFont="1" applyFill="1" applyBorder="1" applyAlignment="1">
      <alignment horizontal="center" vertical="center"/>
    </xf>
    <xf numFmtId="0" fontId="13" fillId="35" borderId="101" xfId="0" applyFont="1" applyFill="1" applyBorder="1" applyAlignment="1">
      <alignment horizontal="center" vertical="center"/>
    </xf>
    <xf numFmtId="0" fontId="13" fillId="35" borderId="61" xfId="0" applyFont="1" applyFill="1" applyBorder="1" applyAlignment="1">
      <alignment horizontal="center" vertical="center"/>
    </xf>
    <xf numFmtId="0" fontId="21" fillId="35" borderId="102" xfId="0" applyFont="1" applyFill="1" applyBorder="1" applyAlignment="1">
      <alignment horizontal="center"/>
    </xf>
    <xf numFmtId="0" fontId="7" fillId="35" borderId="41" xfId="0" applyFont="1" applyFill="1" applyBorder="1" applyAlignment="1">
      <alignment horizontal="center"/>
    </xf>
    <xf numFmtId="0" fontId="13" fillId="35" borderId="39" xfId="0" applyFont="1" applyFill="1" applyBorder="1" applyAlignment="1">
      <alignment horizontal="center" vertical="center"/>
    </xf>
    <xf numFmtId="0" fontId="13" fillId="35" borderId="103" xfId="0" applyFont="1" applyFill="1" applyBorder="1" applyAlignment="1">
      <alignment horizontal="center" vertical="center"/>
    </xf>
    <xf numFmtId="0" fontId="21" fillId="35" borderId="49" xfId="0" applyFont="1" applyFill="1" applyBorder="1" applyAlignment="1">
      <alignment horizontal="center" vertical="center"/>
    </xf>
    <xf numFmtId="0" fontId="21" fillId="35" borderId="104" xfId="0" applyFont="1" applyFill="1" applyBorder="1" applyAlignment="1">
      <alignment horizontal="center" vertical="center"/>
    </xf>
    <xf numFmtId="0" fontId="21" fillId="35" borderId="105" xfId="0" applyFont="1" applyFill="1" applyBorder="1" applyAlignment="1">
      <alignment horizontal="center" vertical="center"/>
    </xf>
    <xf numFmtId="0" fontId="21" fillId="35" borderId="10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2" fillId="0" borderId="45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2" fontId="5" fillId="35" borderId="37" xfId="0" applyNumberFormat="1" applyFont="1" applyFill="1" applyBorder="1" applyAlignment="1">
      <alignment horizontal="center"/>
    </xf>
    <xf numFmtId="2" fontId="5" fillId="35" borderId="15" xfId="0" applyNumberFormat="1" applyFont="1" applyFill="1" applyBorder="1" applyAlignment="1">
      <alignment horizontal="center"/>
    </xf>
    <xf numFmtId="2" fontId="3" fillId="35" borderId="15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8"/>
  <sheetViews>
    <sheetView showGridLines="0" zoomScale="90" zoomScaleNormal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0" sqref="E20"/>
    </sheetView>
  </sheetViews>
  <sheetFormatPr defaultColWidth="9.140625" defaultRowHeight="15"/>
  <cols>
    <col min="1" max="1" width="5.7109375" style="0" customWidth="1"/>
    <col min="2" max="2" width="17.28125" style="0" customWidth="1"/>
    <col min="3" max="4" width="12.7109375" style="0" customWidth="1"/>
    <col min="5" max="5" width="14.28125" style="0" customWidth="1"/>
    <col min="6" max="6" width="12.7109375" style="0" customWidth="1"/>
    <col min="7" max="7" width="14.57421875" style="0" customWidth="1"/>
    <col min="8" max="16" width="12.7109375" style="0" customWidth="1"/>
  </cols>
  <sheetData>
    <row r="1" spans="1:16" ht="42" customHeight="1" thickBot="1">
      <c r="A1" s="458" t="s">
        <v>70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s="4" customFormat="1" ht="16.5" customHeight="1" thickBot="1">
      <c r="A2" s="457" t="s">
        <v>0</v>
      </c>
      <c r="B2" s="457"/>
      <c r="C2" s="457"/>
      <c r="D2" s="1">
        <v>1</v>
      </c>
      <c r="E2" s="231">
        <v>2</v>
      </c>
      <c r="F2" s="2">
        <v>3</v>
      </c>
      <c r="G2" s="231">
        <v>4</v>
      </c>
      <c r="H2" s="3">
        <v>5</v>
      </c>
      <c r="I2" s="235">
        <v>6</v>
      </c>
      <c r="J2" s="1">
        <v>7</v>
      </c>
      <c r="K2" s="231">
        <v>8</v>
      </c>
      <c r="L2" s="2"/>
      <c r="M2" s="428">
        <v>9</v>
      </c>
      <c r="N2" s="420">
        <v>10</v>
      </c>
      <c r="O2" s="431">
        <v>11</v>
      </c>
      <c r="P2" s="421">
        <v>12</v>
      </c>
    </row>
    <row r="3" spans="1:16" s="4" customFormat="1" ht="16.5" customHeight="1">
      <c r="A3" s="215" t="s">
        <v>1</v>
      </c>
      <c r="B3" s="216" t="s">
        <v>2</v>
      </c>
      <c r="C3" s="217" t="s">
        <v>3</v>
      </c>
      <c r="D3" s="218" t="s">
        <v>4</v>
      </c>
      <c r="E3" s="219" t="s">
        <v>5</v>
      </c>
      <c r="F3" s="219" t="s">
        <v>6</v>
      </c>
      <c r="G3" s="219" t="s">
        <v>7</v>
      </c>
      <c r="H3" s="220" t="s">
        <v>75</v>
      </c>
      <c r="I3" s="221" t="s">
        <v>9</v>
      </c>
      <c r="J3" s="222" t="s">
        <v>10</v>
      </c>
      <c r="K3" s="219" t="s">
        <v>8</v>
      </c>
      <c r="L3" s="429" t="s">
        <v>97</v>
      </c>
      <c r="M3" s="429" t="s">
        <v>12</v>
      </c>
      <c r="N3" s="432" t="s">
        <v>17</v>
      </c>
      <c r="O3" s="432" t="s">
        <v>22</v>
      </c>
      <c r="P3" s="441" t="s">
        <v>6</v>
      </c>
    </row>
    <row r="4" spans="1:17" s="4" customFormat="1" ht="16.5" customHeight="1" thickBot="1">
      <c r="A4" s="248"/>
      <c r="B4" s="224"/>
      <c r="C4" s="225" t="s">
        <v>13</v>
      </c>
      <c r="D4" s="226" t="s">
        <v>71</v>
      </c>
      <c r="E4" s="227" t="s">
        <v>72</v>
      </c>
      <c r="F4" s="227" t="s">
        <v>73</v>
      </c>
      <c r="G4" s="227" t="s">
        <v>74</v>
      </c>
      <c r="H4" s="228" t="s">
        <v>76</v>
      </c>
      <c r="I4" s="229">
        <v>42715</v>
      </c>
      <c r="J4" s="230">
        <v>42848</v>
      </c>
      <c r="K4" s="226" t="s">
        <v>95</v>
      </c>
      <c r="L4" s="454"/>
      <c r="M4" s="430" t="s">
        <v>77</v>
      </c>
      <c r="N4" s="455" t="s">
        <v>78</v>
      </c>
      <c r="O4" s="433">
        <v>42532</v>
      </c>
      <c r="P4" s="444">
        <v>42539</v>
      </c>
      <c r="Q4" s="172"/>
    </row>
    <row r="5" spans="1:16" s="66" customFormat="1" ht="16.5" customHeight="1">
      <c r="A5" s="249" t="s">
        <v>14</v>
      </c>
      <c r="B5" s="5" t="s">
        <v>28</v>
      </c>
      <c r="C5" s="240">
        <f>SUM(D5:P5)</f>
        <v>114</v>
      </c>
      <c r="D5" s="10">
        <f>IF('1. kolo - Děhylov'!$Q$5="","",VLOOKUP(B5,'1. kolo - Děhylov'!$B$5:$Q$14,16,FALSE))</f>
        <v>11</v>
      </c>
      <c r="E5" s="232">
        <f>IF('2. kolo - Závada'!$Q$5="","",VLOOKUP(B5,'2. kolo - Závada'!$B$5:$Q$13,16,FALSE))</f>
        <v>11</v>
      </c>
      <c r="F5" s="209">
        <f>IF('3. kolo - Dobroslavice'!$J$4="","",VLOOKUP(B5,'3. kolo - Dobroslavice'!$B$4:$J$14,9,FALSE))</f>
        <v>10</v>
      </c>
      <c r="G5" s="232">
        <f>IF('4. kolo - Markvartovice'!$Q$5="","",VLOOKUP(B5,'4. kolo - Markvartovice'!$B$5:$Q$15,16,FALSE))</f>
        <v>6</v>
      </c>
      <c r="H5" s="209">
        <f>IF('5. kolo - Šilheřovice'!$Q$5="","",VLOOKUP(B5,'5. kolo - Šilheřovice'!$B$5:$Q$13,16,FALSE))</f>
        <v>10</v>
      </c>
      <c r="I5" s="236">
        <f>IF('6. kolo - Darkovice'!$S$6="","",VLOOKUP(B5,'6. kolo - Darkovice'!$B$6:$S$13,18,FALSE))</f>
        <v>7</v>
      </c>
      <c r="J5" s="212">
        <f>IF('7. kolo - Ludgeřovice'!$U$5="","",VLOOKUP(B5,'7. kolo - Ludgeřovice'!$B$5:$U$15,20,FALSE))</f>
        <v>5</v>
      </c>
      <c r="K5" s="232">
        <f>IF('8. kolo - Hlučín'!$Q$5="","",VLOOKUP(B5,'8. kolo - Hlučín'!$B$5:$Q$15,16,FALSE))</f>
        <v>7</v>
      </c>
      <c r="L5" s="6">
        <v>3</v>
      </c>
      <c r="M5" s="450">
        <f>IF('9. kolo - Bohuslavice'!$Q$5="","",VLOOKUP(B5,'9. kolo - Bohuslavice'!$B$5:$Q$15,16,FALSE))</f>
        <v>11</v>
      </c>
      <c r="N5" s="6">
        <f>IF('10. kolo - Bobrovníky'!$Q$5="","",VLOOKUP(B5,'10. kolo - Bobrovníky'!$B$5:$Q$16,16,FALSE))</f>
        <v>11</v>
      </c>
      <c r="O5" s="450">
        <f>IF('11. kolo - Vřesina'!$Q$5="","",VLOOKUP(B5,'11. kolo - Vřesina'!$B$5:$Q$16,16,FALSE))</f>
        <v>11</v>
      </c>
      <c r="P5" s="445">
        <f>IF('12. kolo - Dobroslavice'!$Q$5="","",VLOOKUP(B5,'12. kolo - Dobroslavice'!$B$5:$Q$16,16,FALSE))</f>
        <v>11</v>
      </c>
    </row>
    <row r="6" spans="1:16" s="66" customFormat="1" ht="16.5" customHeight="1">
      <c r="A6" s="244" t="s">
        <v>15</v>
      </c>
      <c r="B6" s="9" t="s">
        <v>22</v>
      </c>
      <c r="C6" s="240">
        <f>SUM(D6:P6)</f>
        <v>112</v>
      </c>
      <c r="D6" s="10">
        <f>IF('1. kolo - Děhylov'!$Q$5="","",VLOOKUP(B6,'1. kolo - Děhylov'!$B$5:$Q$14,16,FALSE))</f>
        <v>9</v>
      </c>
      <c r="E6" s="233">
        <f>IF('2. kolo - Závada'!$Q$5="","",VLOOKUP(B6,'2. kolo - Závada'!$B$5:$Q$13,16,FALSE))</f>
        <v>9</v>
      </c>
      <c r="F6" s="210">
        <f>IF('3. kolo - Dobroslavice'!$J$4="","",VLOOKUP(B6,'3. kolo - Dobroslavice'!$B$4:$J$14,9,FALSE))</f>
        <v>11</v>
      </c>
      <c r="G6" s="233">
        <f>IF('4. kolo - Markvartovice'!$Q$5="","",VLOOKUP(B6,'4. kolo - Markvartovice'!$B$5:$Q$15,16,FALSE))</f>
        <v>11</v>
      </c>
      <c r="H6" s="210">
        <f>IF('5. kolo - Šilheřovice'!$Q$5="","",VLOOKUP(B6,'5. kolo - Šilheřovice'!$B$5:$Q$13,16,FALSE))</f>
        <v>8</v>
      </c>
      <c r="I6" s="237">
        <f>IF('6. kolo - Darkovice'!$S$6="","",VLOOKUP(B6,'6. kolo - Darkovice'!$B$6:$S$13,18,FALSE))</f>
        <v>10</v>
      </c>
      <c r="J6" s="213">
        <f>IF('7. kolo - Ludgeřovice'!$U$5="","",VLOOKUP(B6,'7. kolo - Ludgeřovice'!$B$5:$U$15,20,FALSE))</f>
        <v>7</v>
      </c>
      <c r="K6" s="233">
        <f>IF('8. kolo - Hlučín'!$Q$5="","",VLOOKUP(B6,'8. kolo - Hlučín'!$B$5:$Q$15,16,FALSE))</f>
        <v>9</v>
      </c>
      <c r="L6" s="7">
        <v>5</v>
      </c>
      <c r="M6" s="451">
        <f>IF('9. kolo - Bohuslavice'!$Q$5="","",VLOOKUP(B6,'9. kolo - Bohuslavice'!$B$5:$Q$15,16,FALSE))</f>
        <v>10</v>
      </c>
      <c r="N6" s="7">
        <f>IF('10. kolo - Bobrovníky'!$Q$5="","",VLOOKUP(B6,'10. kolo - Bobrovníky'!$B$5:$Q$16,16,FALSE))</f>
        <v>8</v>
      </c>
      <c r="O6" s="451">
        <f>IF('11. kolo - Vřesina'!$Q$5="","",VLOOKUP(B6,'11. kolo - Vřesina'!$B$5:$Q$16,16,FALSE))</f>
        <v>10</v>
      </c>
      <c r="P6" s="446">
        <f>IF('12. kolo - Dobroslavice'!$Q$5="","",VLOOKUP(B6,'12. kolo - Dobroslavice'!$B$5:$Q$16,16,FALSE))</f>
        <v>5</v>
      </c>
    </row>
    <row r="7" spans="1:16" s="66" customFormat="1" ht="16.5" customHeight="1">
      <c r="A7" s="243" t="s">
        <v>16</v>
      </c>
      <c r="B7" s="9" t="s">
        <v>5</v>
      </c>
      <c r="C7" s="240">
        <f>SUM(D7:P7)</f>
        <v>105</v>
      </c>
      <c r="D7" s="10">
        <f>IF('1. kolo - Děhylov'!$Q$5="","",VLOOKUP(B7,'1. kolo - Děhylov'!$B$5:$Q$14,16,FALSE))</f>
        <v>8</v>
      </c>
      <c r="E7" s="233">
        <f>IF('2. kolo - Závada'!$Q$5="","",VLOOKUP(B7,'2. kolo - Závada'!$B$5:$Q$13,16,FALSE))</f>
        <v>10</v>
      </c>
      <c r="F7" s="210">
        <f>IF('3. kolo - Dobroslavice'!$J$4="","",VLOOKUP(B7,'3. kolo - Dobroslavice'!$B$4:$J$14,9,FALSE))</f>
        <v>9</v>
      </c>
      <c r="G7" s="233">
        <f>IF('4. kolo - Markvartovice'!$Q$5="","",VLOOKUP(B7,'4. kolo - Markvartovice'!$B$5:$Q$15,16,FALSE))</f>
        <v>10</v>
      </c>
      <c r="H7" s="210">
        <f>IF('5. kolo - Šilheřovice'!$Q$5="","",VLOOKUP(B7,'5. kolo - Šilheřovice'!$B$5:$Q$13,16,FALSE))</f>
        <v>5</v>
      </c>
      <c r="I7" s="237">
        <f>IF('6. kolo - Darkovice'!$S$6="","",VLOOKUP(B7,'6. kolo - Darkovice'!$B$6:$S$13,18,FALSE))</f>
        <v>8</v>
      </c>
      <c r="J7" s="213">
        <f>IF('7. kolo - Ludgeřovice'!$U$5="","",VLOOKUP(B7,'7. kolo - Ludgeřovice'!$B$5:$U$15,20,FALSE))</f>
        <v>9</v>
      </c>
      <c r="K7" s="233">
        <f>IF('8. kolo - Hlučín'!$Q$5="","",VLOOKUP(B7,'8. kolo - Hlučín'!$B$5:$Q$15,16,FALSE))</f>
        <v>6</v>
      </c>
      <c r="L7" s="7">
        <v>5</v>
      </c>
      <c r="M7" s="451">
        <f>IF('9. kolo - Bohuslavice'!$Q$5="","",VLOOKUP(B7,'9. kolo - Bohuslavice'!$B$5:$Q$15,16,FALSE))</f>
        <v>6</v>
      </c>
      <c r="N7" s="7">
        <f>IF('10. kolo - Bobrovníky'!$Q$5="","",VLOOKUP(B7,'10. kolo - Bobrovníky'!$B$5:$Q$16,16,FALSE))</f>
        <v>10</v>
      </c>
      <c r="O7" s="451">
        <f>IF('11. kolo - Vřesina'!$Q$5="","",VLOOKUP(B7,'11. kolo - Vřesina'!$B$5:$Q$16,16,FALSE))</f>
        <v>9</v>
      </c>
      <c r="P7" s="446">
        <f>IF('12. kolo - Dobroslavice'!$Q$5="","",VLOOKUP(B7,'12. kolo - Dobroslavice'!$B$5:$Q$16,16,FALSE))</f>
        <v>10</v>
      </c>
    </row>
    <row r="8" spans="1:16" s="66" customFormat="1" ht="16.5" customHeight="1">
      <c r="A8" s="243" t="s">
        <v>18</v>
      </c>
      <c r="B8" s="9" t="s">
        <v>9</v>
      </c>
      <c r="C8" s="240">
        <f>SUM(D8:P8)</f>
        <v>85</v>
      </c>
      <c r="D8" s="10">
        <f>IF('1. kolo - Děhylov'!$Q$5="","",VLOOKUP(B8,'1. kolo - Děhylov'!$B$5:$Q$14,16,FALSE))</f>
        <v>7</v>
      </c>
      <c r="E8" s="233">
        <f>IF('2. kolo - Závada'!$Q$5="","",VLOOKUP(B8,'2. kolo - Závada'!$B$5:$Q$13,16,FALSE))</f>
        <v>4</v>
      </c>
      <c r="F8" s="210">
        <f>IF('3. kolo - Dobroslavice'!$J$4="","",VLOOKUP(B8,'3. kolo - Dobroslavice'!$B$4:$J$14,9,FALSE))</f>
        <v>2</v>
      </c>
      <c r="G8" s="233">
        <f>IF('4. kolo - Markvartovice'!$Q$5="","",VLOOKUP(B8,'4. kolo - Markvartovice'!$B$5:$Q$15,16,FALSE))</f>
        <v>8</v>
      </c>
      <c r="H8" s="210">
        <f>IF('5. kolo - Šilheřovice'!$Q$5="","",VLOOKUP(B8,'5. kolo - Šilheřovice'!$B$5:$Q$13,16,FALSE))</f>
        <v>4</v>
      </c>
      <c r="I8" s="237">
        <f>IF('6. kolo - Darkovice'!$S$6="","",VLOOKUP(B8,'6. kolo - Darkovice'!$B$6:$S$13,18,FALSE))</f>
        <v>11</v>
      </c>
      <c r="J8" s="213">
        <f>IF('7. kolo - Ludgeřovice'!$U$5="","",VLOOKUP(B8,'7. kolo - Ludgeřovice'!$B$5:$U$15,20,FALSE))</f>
        <v>10</v>
      </c>
      <c r="K8" s="233">
        <f>IF('8. kolo - Hlučín'!$Q$5="","",VLOOKUP(B8,'8. kolo - Hlučín'!$B$5:$Q$15,16,FALSE))</f>
        <v>10</v>
      </c>
      <c r="L8" s="7">
        <v>5</v>
      </c>
      <c r="M8" s="451">
        <f>IF('9. kolo - Bohuslavice'!$Q$5="","",VLOOKUP(B8,'9. kolo - Bohuslavice'!$B$5:$Q$15,16,FALSE))</f>
        <v>8</v>
      </c>
      <c r="N8" s="7">
        <f>IF('10. kolo - Bobrovníky'!$Q$5="","",VLOOKUP(B8,'10. kolo - Bobrovníky'!$B$5:$Q$16,16,FALSE))</f>
        <v>4</v>
      </c>
      <c r="O8" s="451">
        <f>IF('11. kolo - Vřesina'!$Q$5="","",VLOOKUP(B8,'11. kolo - Vřesina'!$B$5:$Q$16,16,FALSE))</f>
        <v>6</v>
      </c>
      <c r="P8" s="446">
        <f>IF('12. kolo - Dobroslavice'!$Q$5="","",VLOOKUP(B8,'12. kolo - Dobroslavice'!$B$5:$Q$16,16,FALSE))</f>
        <v>6</v>
      </c>
    </row>
    <row r="9" spans="1:16" s="66" customFormat="1" ht="16.5" customHeight="1">
      <c r="A9" s="244" t="s">
        <v>19</v>
      </c>
      <c r="B9" s="12" t="s">
        <v>8</v>
      </c>
      <c r="C9" s="240">
        <f>SUM(D9:P9)</f>
        <v>85</v>
      </c>
      <c r="D9" s="10">
        <f>IF('1. kolo - Děhylov'!$Q$5="","",VLOOKUP(B9,'1. kolo - Děhylov'!$B$5:$Q$14,16,FALSE))</f>
        <v>10</v>
      </c>
      <c r="E9" s="233">
        <f>IF('2. kolo - Závada'!$Q$5="","",VLOOKUP(B9,'2. kolo - Závada'!$B$5:$Q$13,16,FALSE))</f>
        <v>7</v>
      </c>
      <c r="F9" s="210">
        <f>IF('3. kolo - Dobroslavice'!$J$4="","",VLOOKUP(B9,'3. kolo - Dobroslavice'!$B$4:$J$14,9,FALSE))</f>
        <v>8</v>
      </c>
      <c r="G9" s="233">
        <f>IF('4. kolo - Markvartovice'!$Q$5="","",VLOOKUP(B9,'4. kolo - Markvartovice'!$B$5:$Q$15,16,FALSE))</f>
        <v>9</v>
      </c>
      <c r="H9" s="210">
        <f>IF('5. kolo - Šilheřovice'!$Q$5="","",VLOOKUP(B9,'5. kolo - Šilheřovice'!$B$5:$Q$13,16,FALSE))</f>
        <v>9</v>
      </c>
      <c r="I9" s="237">
        <f>IF('6. kolo - Darkovice'!$S$6="","",VLOOKUP(B9,'6. kolo - Darkovice'!$B$6:$S$13,18,FALSE))</f>
        <v>5</v>
      </c>
      <c r="J9" s="213">
        <f>IF('7. kolo - Ludgeřovice'!$U$5="","",VLOOKUP(B9,'7. kolo - Ludgeřovice'!$B$5:$U$15,20,FALSE))</f>
        <v>3</v>
      </c>
      <c r="K9" s="233">
        <f>IF('8. kolo - Hlučín'!$Q$5="","",VLOOKUP(B9,'8. kolo - Hlučín'!$B$5:$Q$15,16,FALSE))</f>
        <v>1</v>
      </c>
      <c r="L9" s="7">
        <v>5</v>
      </c>
      <c r="M9" s="451">
        <f>IF('9. kolo - Bohuslavice'!$Q$5="","",VLOOKUP(B9,'9. kolo - Bohuslavice'!$B$5:$Q$15,16,FALSE))</f>
        <v>9</v>
      </c>
      <c r="N9" s="7">
        <f>IF('10. kolo - Bobrovníky'!$Q$5="","",VLOOKUP(B9,'10. kolo - Bobrovníky'!$B$5:$Q$16,16,FALSE))</f>
        <v>5</v>
      </c>
      <c r="O9" s="451">
        <f>IF('11. kolo - Vřesina'!$Q$5="","",VLOOKUP(B9,'11. kolo - Vřesina'!$B$5:$Q$16,16,FALSE))</f>
        <v>7</v>
      </c>
      <c r="P9" s="446">
        <f>IF('12. kolo - Dobroslavice'!$Q$5="","",VLOOKUP(B9,'12. kolo - Dobroslavice'!$B$5:$Q$16,16,FALSE))</f>
        <v>7</v>
      </c>
    </row>
    <row r="10" spans="1:16" s="66" customFormat="1" ht="16.5" customHeight="1">
      <c r="A10" s="246" t="s">
        <v>21</v>
      </c>
      <c r="B10" s="12" t="s">
        <v>6</v>
      </c>
      <c r="C10" s="240">
        <f>SUM(D10:P10)</f>
        <v>81</v>
      </c>
      <c r="D10" s="10">
        <f>IF('1. kolo - Děhylov'!$Q$5="","",VLOOKUP(B10,'1. kolo - Děhylov'!$B$5:$Q$14,16,FALSE))</f>
        <v>4</v>
      </c>
      <c r="E10" s="233">
        <f>IF('2. kolo - Závada'!$Q$5="","",VLOOKUP(B10,'2. kolo - Závada'!$B$5:$Q$13,16,FALSE))</f>
        <v>8</v>
      </c>
      <c r="F10" s="210">
        <f>IF('3. kolo - Dobroslavice'!$J$4="","",VLOOKUP(B10,'3. kolo - Dobroslavice'!$B$4:$J$14,9,FALSE))</f>
        <v>7</v>
      </c>
      <c r="G10" s="233">
        <f>IF('4. kolo - Markvartovice'!$Q$5="","",VLOOKUP(B10,'4. kolo - Markvartovice'!$B$5:$Q$15,16,FALSE))</f>
        <v>5</v>
      </c>
      <c r="H10" s="210">
        <f>IF('5. kolo - Šilheřovice'!$Q$5="","",VLOOKUP(B10,'5. kolo - Šilheřovice'!$B$5:$Q$13,16,FALSE))</f>
        <v>11</v>
      </c>
      <c r="I10" s="237">
        <f>IF('6. kolo - Darkovice'!$S$6="","",VLOOKUP(B10,'6. kolo - Darkovice'!$B$6:$S$13,18,FALSE))</f>
        <v>6</v>
      </c>
      <c r="J10" s="213">
        <f>IF('7. kolo - Ludgeřovice'!$U$5="","",VLOOKUP(B10,'7. kolo - Ludgeřovice'!$B$5:$U$15,20,FALSE))</f>
        <v>11</v>
      </c>
      <c r="K10" s="233">
        <f>IF('8. kolo - Hlučín'!$Q$5="","",VLOOKUP(B10,'8. kolo - Hlučín'!$B$5:$Q$15,16,FALSE))</f>
        <v>4</v>
      </c>
      <c r="L10" s="7">
        <v>5</v>
      </c>
      <c r="M10" s="451">
        <f>IF('9. kolo - Bohuslavice'!$Q$5="","",VLOOKUP(B10,'9. kolo - Bohuslavice'!$B$5:$Q$15,16,FALSE))</f>
        <v>1</v>
      </c>
      <c r="N10" s="7">
        <f>IF('10. kolo - Bobrovníky'!$Q$5="","",VLOOKUP(B10,'10. kolo - Bobrovníky'!$B$5:$Q$16,16,FALSE))</f>
        <v>3</v>
      </c>
      <c r="O10" s="451">
        <f>IF('11. kolo - Vřesina'!$Q$5="","",VLOOKUP(B10,'11. kolo - Vřesina'!$B$5:$Q$16,16,FALSE))</f>
        <v>8</v>
      </c>
      <c r="P10" s="446">
        <f>IF('12. kolo - Dobroslavice'!$Q$5="","",VLOOKUP(B10,'12. kolo - Dobroslavice'!$B$5:$Q$16,16,FALSE))</f>
        <v>8</v>
      </c>
    </row>
    <row r="11" spans="1:16" s="66" customFormat="1" ht="16.5" customHeight="1">
      <c r="A11" s="246" t="s">
        <v>23</v>
      </c>
      <c r="B11" s="12" t="s">
        <v>93</v>
      </c>
      <c r="C11" s="240">
        <f>SUM(D11:P11)</f>
        <v>71</v>
      </c>
      <c r="D11" s="10">
        <v>0</v>
      </c>
      <c r="E11" s="233">
        <v>0</v>
      </c>
      <c r="F11" s="210">
        <v>0</v>
      </c>
      <c r="G11" s="233">
        <f>IF('4. kolo - Markvartovice'!$Q$5="","",VLOOKUP(B11,'4. kolo - Markvartovice'!$B$5:$Q$15,16,FALSE))</f>
        <v>1</v>
      </c>
      <c r="H11" s="210">
        <f>IF('5. kolo - Šilheřovice'!$Q$5="","",VLOOKUP(B11,'5. kolo - Šilheřovice'!$B$5:$Q$13,16,FALSE))</f>
        <v>7</v>
      </c>
      <c r="I11" s="237">
        <f>IF('6. kolo - Darkovice'!$S$6="","",VLOOKUP(B11,'6. kolo - Darkovice'!$B$6:$S$13,18,FALSE))</f>
        <v>9</v>
      </c>
      <c r="J11" s="213">
        <f>IF('7. kolo - Ludgeřovice'!$U$5="","",VLOOKUP(B11,'7. kolo - Ludgeřovice'!$B$5:$U$15,20,FALSE))</f>
        <v>8</v>
      </c>
      <c r="K11" s="233">
        <f>IF('8. kolo - Hlučín'!$Q$5="","",VLOOKUP(B11,'8. kolo - Hlučín'!$B$5:$Q$15,16,FALSE))</f>
        <v>11</v>
      </c>
      <c r="L11" s="7">
        <v>5</v>
      </c>
      <c r="M11" s="451">
        <f>IF('9. kolo - Bohuslavice'!$Q$5="","",VLOOKUP(B11,'9. kolo - Bohuslavice'!$B$5:$Q$15,16,FALSE))</f>
        <v>7</v>
      </c>
      <c r="N11" s="7">
        <f>IF('10. kolo - Bobrovníky'!$Q$5="","",VLOOKUP(B11,'10. kolo - Bobrovníky'!$B$5:$Q$16,16,FALSE))</f>
        <v>9</v>
      </c>
      <c r="O11" s="451">
        <f>IF('11. kolo - Vřesina'!$Q$5="","",VLOOKUP(B11,'11. kolo - Vřesina'!$B$5:$Q$16,16,FALSE))</f>
        <v>5</v>
      </c>
      <c r="P11" s="446">
        <f>IF('12. kolo - Dobroslavice'!$Q$5="","",VLOOKUP(B11,'12. kolo - Dobroslavice'!$B$5:$Q$16,16,FALSE))</f>
        <v>9</v>
      </c>
    </row>
    <row r="12" spans="1:16" s="66" customFormat="1" ht="16.5" customHeight="1">
      <c r="A12" s="246" t="s">
        <v>24</v>
      </c>
      <c r="B12" s="12" t="s">
        <v>4</v>
      </c>
      <c r="C12" s="240">
        <f>SUM(D12:P12)</f>
        <v>63</v>
      </c>
      <c r="D12" s="10">
        <f>IF('1. kolo - Děhylov'!$Q$5="","",VLOOKUP(B12,'1. kolo - Děhylov'!$B$5:$Q$14,16,FALSE))</f>
        <v>6</v>
      </c>
      <c r="E12" s="233">
        <f>IF('2. kolo - Závada'!$Q$5="","",VLOOKUP(B12,'2. kolo - Závada'!$B$5:$Q$13,16,FALSE))</f>
        <v>6</v>
      </c>
      <c r="F12" s="210">
        <f>IF('3. kolo - Dobroslavice'!$J$4="","",VLOOKUP(B12,'3. kolo - Dobroslavice'!$B$4:$J$14,9,FALSE))</f>
        <v>5</v>
      </c>
      <c r="G12" s="233">
        <f>IF('4. kolo - Markvartovice'!$Q$5="","",VLOOKUP(B12,'4. kolo - Markvartovice'!$B$5:$Q$15,16,FALSE))</f>
        <v>7</v>
      </c>
      <c r="H12" s="210">
        <f>IF('5. kolo - Šilheřovice'!$Q$5="","",VLOOKUP(B12,'5. kolo - Šilheřovice'!$B$5:$Q$13,16,FALSE))</f>
        <v>6</v>
      </c>
      <c r="I12" s="237">
        <f>IF('6. kolo - Darkovice'!$S$6="","",VLOOKUP(B12,'6. kolo - Darkovice'!$B$6:$S$13,18,FALSE))</f>
        <v>4</v>
      </c>
      <c r="J12" s="213">
        <f>IF('7. kolo - Ludgeřovice'!$U$5="","",VLOOKUP(B12,'7. kolo - Ludgeřovice'!$B$5:$U$15,20,FALSE))</f>
        <v>4</v>
      </c>
      <c r="K12" s="233">
        <f>IF('8. kolo - Hlučín'!$Q$5="","",VLOOKUP(B12,'8. kolo - Hlučín'!$B$5:$Q$15,16,FALSE))</f>
        <v>5</v>
      </c>
      <c r="L12" s="7">
        <v>5</v>
      </c>
      <c r="M12" s="451">
        <f>IF('9. kolo - Bohuslavice'!$Q$5="","",VLOOKUP(B12,'9. kolo - Bohuslavice'!$B$5:$Q$15,16,FALSE))</f>
        <v>3</v>
      </c>
      <c r="N12" s="7">
        <f>IF('10. kolo - Bobrovníky'!$Q$5="","",VLOOKUP(B12,'10. kolo - Bobrovníky'!$B$5:$Q$16,16,FALSE))</f>
        <v>7</v>
      </c>
      <c r="O12" s="451">
        <f>IF('11. kolo - Vřesina'!$Q$5="","",VLOOKUP(B12,'11. kolo - Vřesina'!$B$5:$Q$16,16,FALSE))</f>
        <v>1</v>
      </c>
      <c r="P12" s="446">
        <f>IF('12. kolo - Dobroslavice'!$Q$5="","",VLOOKUP(B12,'12. kolo - Dobroslavice'!$B$5:$Q$16,16,FALSE))</f>
        <v>4</v>
      </c>
    </row>
    <row r="13" spans="1:16" s="66" customFormat="1" ht="16.5" customHeight="1">
      <c r="A13" s="246" t="s">
        <v>25</v>
      </c>
      <c r="B13" s="389" t="s">
        <v>7</v>
      </c>
      <c r="C13" s="240">
        <f>SUM(D13:P13)</f>
        <v>40</v>
      </c>
      <c r="D13" s="10">
        <f>IF('1. kolo - Děhylov'!$Q$5="","",VLOOKUP(B13,'1. kolo - Děhylov'!$B$5:$Q$14,16,FALSE))</f>
        <v>2</v>
      </c>
      <c r="E13" s="233">
        <f>IF('2. kolo - Závada'!$Q$5="","",VLOOKUP(B13,'2. kolo - Závada'!$B$5:$Q$13,16,FALSE))</f>
        <v>5</v>
      </c>
      <c r="F13" s="210">
        <f>IF('3. kolo - Dobroslavice'!$J$4="","",VLOOKUP(B13,'3. kolo - Dobroslavice'!$B$4:$J$14,9,FALSE))</f>
        <v>4</v>
      </c>
      <c r="G13" s="233">
        <f>IF('4. kolo - Markvartovice'!$Q$5="","",VLOOKUP(B13,'4. kolo - Markvartovice'!$B$5:$Q$15,16,FALSE))</f>
        <v>4</v>
      </c>
      <c r="H13" s="210">
        <f>IF('5. kolo - Šilheřovice'!$Q$5="","",VLOOKUP(B13,'5. kolo - Šilheřovice'!$B$5:$Q$13,16,FALSE))</f>
        <v>3</v>
      </c>
      <c r="I13" s="237">
        <v>0</v>
      </c>
      <c r="J13" s="213">
        <f>IF('7. kolo - Ludgeřovice'!$U$5="","",VLOOKUP(B13,'7. kolo - Ludgeřovice'!$B$5:$U$15,20,FALSE))</f>
        <v>2</v>
      </c>
      <c r="K13" s="233">
        <f>IF('8. kolo - Hlučín'!$Q$5="","",VLOOKUP(B13,'8. kolo - Hlučín'!$B$5:$Q$15,16,FALSE))</f>
        <v>2</v>
      </c>
      <c r="L13" s="7">
        <v>5</v>
      </c>
      <c r="M13" s="451">
        <f>IF('9. kolo - Bohuslavice'!$Q$5="","",VLOOKUP(B13,'9. kolo - Bohuslavice'!$B$5:$Q$15,16,FALSE))</f>
        <v>5</v>
      </c>
      <c r="N13" s="7">
        <f>IF('10. kolo - Bobrovníky'!$Q$5="","",VLOOKUP(B13,'10. kolo - Bobrovníky'!$B$5:$Q$16,16,FALSE))</f>
        <v>6</v>
      </c>
      <c r="O13" s="451">
        <f>IF('11. kolo - Vřesina'!$Q$5="","",VLOOKUP(B13,'11. kolo - Vřesina'!$B$5:$Q$16,16,FALSE))</f>
        <v>1</v>
      </c>
      <c r="P13" s="446">
        <f>IF('12. kolo - Dobroslavice'!$Q$5="","",VLOOKUP(B13,'12. kolo - Dobroslavice'!$B$5:$Q$16,16,FALSE))</f>
        <v>1</v>
      </c>
    </row>
    <row r="14" spans="1:16" s="66" customFormat="1" ht="16.5" customHeight="1">
      <c r="A14" s="246" t="s">
        <v>27</v>
      </c>
      <c r="B14" s="21" t="s">
        <v>17</v>
      </c>
      <c r="C14" s="326">
        <f>SUM(D14:P14)</f>
        <v>24</v>
      </c>
      <c r="D14" s="327">
        <v>0</v>
      </c>
      <c r="E14" s="328">
        <v>0</v>
      </c>
      <c r="F14" s="329">
        <v>0</v>
      </c>
      <c r="G14" s="328">
        <v>0</v>
      </c>
      <c r="H14" s="329">
        <v>0</v>
      </c>
      <c r="I14" s="330">
        <v>0</v>
      </c>
      <c r="J14" s="213">
        <f>IF('7. kolo - Ludgeřovice'!$U$5="","",VLOOKUP(B14,'7. kolo - Ludgeřovice'!$B$5:$U$15,20,FALSE))</f>
        <v>1</v>
      </c>
      <c r="K14" s="328">
        <f>IF('8. kolo - Hlučín'!$Q$5="","",VLOOKUP(B14,'8. kolo - Hlučín'!$B$5:$Q$15,16,FALSE))</f>
        <v>8</v>
      </c>
      <c r="L14" s="447">
        <v>5</v>
      </c>
      <c r="M14" s="452">
        <f>IF('9. kolo - Bohuslavice'!$Q$5="","",VLOOKUP(B14,'9. kolo - Bohuslavice'!$B$5:$Q$15,16,FALSE))</f>
        <v>2</v>
      </c>
      <c r="N14" s="447">
        <f>IF('10. kolo - Bobrovníky'!$Q$5="","",VLOOKUP(B14,'10. kolo - Bobrovníky'!$B$5:$Q$16,16,FALSE))</f>
        <v>1</v>
      </c>
      <c r="O14" s="452">
        <f>IF('11. kolo - Vřesina'!$Q$5="","",VLOOKUP(B14,'11. kolo - Vřesina'!$B$5:$Q$16,16,FALSE))</f>
        <v>4</v>
      </c>
      <c r="P14" s="448">
        <f>IF('12. kolo - Dobroslavice'!$Q$5="","",VLOOKUP(B14,'12. kolo - Dobroslavice'!$B$5:$Q$16,16,FALSE))</f>
        <v>3</v>
      </c>
    </row>
    <row r="15" spans="1:16" s="169" customFormat="1" ht="15" customHeight="1">
      <c r="A15" s="246" t="s">
        <v>29</v>
      </c>
      <c r="B15" s="12" t="s">
        <v>94</v>
      </c>
      <c r="C15" s="326">
        <f>SUM(D15:P15)</f>
        <v>24</v>
      </c>
      <c r="D15" s="327">
        <v>0</v>
      </c>
      <c r="E15" s="328">
        <v>0</v>
      </c>
      <c r="F15" s="329">
        <v>0</v>
      </c>
      <c r="G15" s="328">
        <v>0</v>
      </c>
      <c r="H15" s="329">
        <v>0</v>
      </c>
      <c r="I15" s="330">
        <v>0</v>
      </c>
      <c r="J15" s="213">
        <f>IF('7. kolo - Ludgeřovice'!$U$5="","",VLOOKUP(B15,'7. kolo - Ludgeřovice'!$B$5:$U$15,20,FALSE))</f>
        <v>6</v>
      </c>
      <c r="K15" s="328">
        <f>IF('8. kolo - Hlučín'!$Q$5="","",VLOOKUP(B15,'8. kolo - Hlučín'!$B$5:$Q$15,16,FALSE))</f>
        <v>3</v>
      </c>
      <c r="L15" s="447">
        <v>5</v>
      </c>
      <c r="M15" s="452">
        <f>IF('9. kolo - Bohuslavice'!$Q$5="","",VLOOKUP(B15,'9. kolo - Bohuslavice'!$B$5:$Q$15,16,FALSE))</f>
        <v>5</v>
      </c>
      <c r="N15" s="447">
        <f>IF('10. kolo - Bobrovníky'!$Q$5="","",VLOOKUP(B15,'10. kolo - Bobrovníky'!$B$5:$Q$16,16,FALSE))</f>
        <v>1</v>
      </c>
      <c r="O15" s="452">
        <f>IF('11. kolo - Vřesina'!$Q$5="","",VLOOKUP(B15,'11. kolo - Vřesina'!$B$5:$Q$16,16,FALSE))</f>
        <v>2</v>
      </c>
      <c r="P15" s="448">
        <f>IF('12. kolo - Dobroslavice'!$Q$5="","",VLOOKUP(B15,'12. kolo - Dobroslavice'!$B$5:$Q$16,16,FALSE))</f>
        <v>2</v>
      </c>
    </row>
    <row r="16" spans="1:16" ht="15.75">
      <c r="A16" s="246" t="s">
        <v>30</v>
      </c>
      <c r="B16" s="20" t="s">
        <v>20</v>
      </c>
      <c r="C16" s="240">
        <f>SUM(D16:P16)</f>
        <v>23</v>
      </c>
      <c r="D16" s="10">
        <f>IF('1. kolo - Děhylov'!$Q$5="","",VLOOKUP(B16,'1. kolo - Děhylov'!$B$5:$Q$14,16,FALSE))</f>
        <v>3</v>
      </c>
      <c r="E16" s="233">
        <f>IF('2. kolo - Závada'!$Q$5="","",VLOOKUP(B16,'2. kolo - Závada'!$B$5:$Q$13,16,FALSE))</f>
        <v>3</v>
      </c>
      <c r="F16" s="210">
        <f>IF('3. kolo - Dobroslavice'!$J$4="","",VLOOKUP(B16,'3. kolo - Dobroslavice'!$B$4:$J$14,9,FALSE))</f>
        <v>3</v>
      </c>
      <c r="G16" s="233">
        <f>IF('4. kolo - Markvartovice'!$Q$5="","",VLOOKUP(B16,'4. kolo - Markvartovice'!$B$5:$Q$15,16,FALSE))</f>
        <v>3</v>
      </c>
      <c r="H16" s="210">
        <v>0</v>
      </c>
      <c r="I16" s="237">
        <v>0</v>
      </c>
      <c r="J16" s="213">
        <v>0</v>
      </c>
      <c r="K16" s="233">
        <v>0</v>
      </c>
      <c r="L16" s="7">
        <v>5</v>
      </c>
      <c r="M16" s="451">
        <v>0</v>
      </c>
      <c r="N16" s="7">
        <f>IF('10. kolo - Bobrovníky'!$Q$5="","",VLOOKUP(B16,'10. kolo - Bobrovníky'!$B$5:$Q$16,16,FALSE))</f>
        <v>2</v>
      </c>
      <c r="O16" s="451">
        <f>IF('11. kolo - Vřesina'!$Q$5="","",VLOOKUP(B16,'11. kolo - Vřesina'!$B$5:$Q$16,16,FALSE))</f>
        <v>3</v>
      </c>
      <c r="P16" s="446">
        <f>IF('12. kolo - Dobroslavice'!$Q$5="","",VLOOKUP(B16,'12. kolo - Dobroslavice'!$B$5:$Q$16,16,FALSE))</f>
        <v>1</v>
      </c>
    </row>
    <row r="17" spans="1:16" ht="16.5" thickBot="1">
      <c r="A17" s="331" t="s">
        <v>31</v>
      </c>
      <c r="B17" s="22" t="s">
        <v>26</v>
      </c>
      <c r="C17" s="241">
        <f>SUM(D17:P17)</f>
        <v>6</v>
      </c>
      <c r="D17" s="13">
        <f>IF('1. kolo - Děhylov'!$Q$5="","",VLOOKUP(B17,'1. kolo - Děhylov'!$B$5:$Q$14,16,FALSE))</f>
        <v>5</v>
      </c>
      <c r="E17" s="234">
        <v>0</v>
      </c>
      <c r="F17" s="211">
        <f>IF('3. kolo - Dobroslavice'!$J$4="","",VLOOKUP(B17,'3. kolo - Dobroslavice'!$B$4:$J$14,9,FALSE))</f>
        <v>1</v>
      </c>
      <c r="G17" s="234">
        <v>0</v>
      </c>
      <c r="H17" s="211">
        <v>0</v>
      </c>
      <c r="I17" s="238">
        <v>0</v>
      </c>
      <c r="J17" s="214">
        <v>0</v>
      </c>
      <c r="K17" s="234">
        <v>0</v>
      </c>
      <c r="L17" s="14">
        <v>0</v>
      </c>
      <c r="M17" s="453">
        <v>0</v>
      </c>
      <c r="N17" s="14">
        <v>0</v>
      </c>
      <c r="O17" s="453">
        <v>0</v>
      </c>
      <c r="P17" s="449">
        <v>0</v>
      </c>
    </row>
    <row r="18" spans="12:16" ht="15">
      <c r="L18" s="146"/>
      <c r="M18" s="146"/>
      <c r="N18" s="146"/>
      <c r="O18" s="146"/>
      <c r="P18" s="146"/>
    </row>
  </sheetData>
  <sheetProtection selectLockedCells="1" selectUnlockedCells="1"/>
  <mergeCells count="2">
    <mergeCell ref="A2:C2"/>
    <mergeCell ref="A1:P1"/>
  </mergeCells>
  <printOptions/>
  <pageMargins left="0.31496062992125984" right="0.31496062992125984" top="0.7874015748031497" bottom="0.7874015748031497" header="0.5118110236220472" footer="0.31496062992125984"/>
  <pageSetup horizontalDpi="300" verticalDpi="300" orientation="landscape" paperSize="9" scale="72" r:id="rId1"/>
  <headerFooter alignWithMargins="0">
    <oddFooter>&amp;CHlučinská liga mládeže - 5. ročník 2016 / 2017&amp;RPro HLM zpracoval Durlák Jan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47"/>
  <sheetViews>
    <sheetView showGridLines="0" zoomScale="90" zoomScaleNormal="90" zoomScalePageLayoutView="0" workbookViewId="0" topLeftCell="A7">
      <selection activeCell="G15" sqref="G15:N28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8" width="13.7109375" style="0" customWidth="1"/>
    <col min="9" max="9" width="7.140625" style="0" customWidth="1"/>
    <col min="10" max="11" width="13.7109375" style="0" customWidth="1"/>
    <col min="12" max="12" width="9.421875" style="0" customWidth="1"/>
    <col min="13" max="14" width="13.7109375" style="0" customWidth="1"/>
    <col min="15" max="15" width="18.8515625" style="0" customWidth="1"/>
    <col min="16" max="16" width="10.7109375" style="269" customWidth="1"/>
    <col min="17" max="17" width="10.7109375" style="23" customWidth="1"/>
    <col min="18" max="27" width="9.140625" style="23" customWidth="1"/>
  </cols>
  <sheetData>
    <row r="1" spans="1:17" ht="22.5">
      <c r="A1" s="463" t="s">
        <v>84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</row>
    <row r="2" ht="16.5" thickBot="1">
      <c r="A2" s="26"/>
    </row>
    <row r="3" spans="1:17" ht="15.75" customHeight="1" thickBot="1">
      <c r="A3" s="464" t="s">
        <v>33</v>
      </c>
      <c r="B3" s="464"/>
      <c r="C3" s="464" t="s">
        <v>57</v>
      </c>
      <c r="D3" s="464"/>
      <c r="E3" s="464"/>
      <c r="F3" s="464"/>
      <c r="G3" s="464" t="s">
        <v>35</v>
      </c>
      <c r="H3" s="464"/>
      <c r="I3" s="464"/>
      <c r="J3" s="464"/>
      <c r="K3" s="464"/>
      <c r="L3" s="464"/>
      <c r="M3" s="464"/>
      <c r="N3" s="464"/>
      <c r="O3" s="465" t="s">
        <v>36</v>
      </c>
      <c r="P3" s="462" t="s">
        <v>37</v>
      </c>
      <c r="Q3" s="461" t="s">
        <v>38</v>
      </c>
    </row>
    <row r="4" spans="1:17" ht="16.5" thickBot="1">
      <c r="A4" s="173" t="s">
        <v>39</v>
      </c>
      <c r="B4" s="174" t="s">
        <v>2</v>
      </c>
      <c r="C4" s="173" t="s">
        <v>58</v>
      </c>
      <c r="D4" s="175" t="s">
        <v>45</v>
      </c>
      <c r="E4" s="204" t="s">
        <v>42</v>
      </c>
      <c r="F4" s="205" t="s">
        <v>59</v>
      </c>
      <c r="G4" s="206" t="s">
        <v>44</v>
      </c>
      <c r="H4" s="178" t="s">
        <v>45</v>
      </c>
      <c r="I4" s="177"/>
      <c r="J4" s="178" t="s">
        <v>46</v>
      </c>
      <c r="K4" s="178" t="s">
        <v>45</v>
      </c>
      <c r="L4" s="178"/>
      <c r="M4" s="179" t="s">
        <v>42</v>
      </c>
      <c r="N4" s="152" t="s">
        <v>43</v>
      </c>
      <c r="O4" s="465"/>
      <c r="P4" s="462"/>
      <c r="Q4" s="461"/>
    </row>
    <row r="5" spans="1:19" ht="15.75">
      <c r="A5" s="27" t="s">
        <v>14</v>
      </c>
      <c r="B5" s="5" t="s">
        <v>6</v>
      </c>
      <c r="C5" s="362">
        <v>23.33</v>
      </c>
      <c r="D5" s="369">
        <v>25</v>
      </c>
      <c r="E5" s="363">
        <f>IF(C5="","",SUM(C5,D5))</f>
        <v>48.33</v>
      </c>
      <c r="F5" s="31">
        <f aca="true" t="shared" si="0" ref="F5:F13">IF(C5="","",RANK(E5,$E$5:$E$13,1))</f>
        <v>1</v>
      </c>
      <c r="G5" s="276">
        <v>113.69</v>
      </c>
      <c r="H5" s="287"/>
      <c r="I5" s="278">
        <f>IF(G5="","",G5+H5)</f>
        <v>113.69</v>
      </c>
      <c r="J5" s="279">
        <v>90.78</v>
      </c>
      <c r="K5" s="289"/>
      <c r="L5" s="278">
        <f>IF(J5="","",J5+K5)</f>
        <v>90.78</v>
      </c>
      <c r="M5" s="280">
        <f>IF(I5="","",MIN(L5,I5))</f>
        <v>90.78</v>
      </c>
      <c r="N5" s="38">
        <f aca="true" t="shared" si="1" ref="N5:N13">IF(M5="","",RANK(M5,$M$5:$M$13,1))</f>
        <v>3</v>
      </c>
      <c r="O5" s="39">
        <f>IF(F5="","",SUM(N5,F5))</f>
        <v>4</v>
      </c>
      <c r="P5" s="183">
        <f>IF(O5="","",RANK(O5,$O$5:$O$13,1))</f>
        <v>1</v>
      </c>
      <c r="Q5" s="50">
        <f>IF(P5="","",VLOOKUP(P5,'Bodové hodnocení'!$A$1:$B$20,2,FALSE))</f>
        <v>11</v>
      </c>
      <c r="R5" s="68"/>
      <c r="S5" s="68"/>
    </row>
    <row r="6" spans="1:19" ht="15.75">
      <c r="A6" s="116" t="s">
        <v>15</v>
      </c>
      <c r="B6" s="111" t="s">
        <v>9</v>
      </c>
      <c r="C6" s="364">
        <v>34.23</v>
      </c>
      <c r="D6" s="370">
        <v>22</v>
      </c>
      <c r="E6" s="365">
        <f>IF(C6="","",SUM(C6,D6))</f>
        <v>56.23</v>
      </c>
      <c r="F6" s="137">
        <f t="shared" si="0"/>
        <v>6</v>
      </c>
      <c r="G6" s="281">
        <v>125.87</v>
      </c>
      <c r="H6" s="288"/>
      <c r="I6" s="374">
        <f aca="true" t="shared" si="2" ref="I6:I13">IF(G6="","",G6+H6)</f>
        <v>125.87</v>
      </c>
      <c r="J6" s="282"/>
      <c r="K6" s="288"/>
      <c r="L6" s="283">
        <f aca="true" t="shared" si="3" ref="L6:L13">IF(J6="","",J6+K6)</f>
      </c>
      <c r="M6" s="283">
        <f aca="true" t="shared" si="4" ref="M6:M13">IF(I6="","",MIN(L6,I6))</f>
        <v>125.87</v>
      </c>
      <c r="N6" s="128">
        <f t="shared" si="1"/>
        <v>9</v>
      </c>
      <c r="O6" s="129">
        <f>IF(F6="","",SUM(N6,F6))</f>
        <v>15</v>
      </c>
      <c r="P6" s="267">
        <f>IF(O6="","",RANK(O6,$O$5:$O$13,1))</f>
        <v>8</v>
      </c>
      <c r="Q6" s="161">
        <f>IF(P6="","",VLOOKUP(P6,'Bodové hodnocení'!$A$1:$B$20,2,FALSE))</f>
        <v>4</v>
      </c>
      <c r="R6" s="68"/>
      <c r="S6" s="68"/>
    </row>
    <row r="7" spans="1:19" ht="15.75">
      <c r="A7" s="42" t="s">
        <v>16</v>
      </c>
      <c r="B7" s="9" t="s">
        <v>22</v>
      </c>
      <c r="C7" s="366">
        <v>30.04</v>
      </c>
      <c r="D7" s="369">
        <v>20</v>
      </c>
      <c r="E7" s="363">
        <f>IF(C7="","",SUM(C7,D7))</f>
        <v>50.04</v>
      </c>
      <c r="F7" s="31">
        <f t="shared" si="0"/>
        <v>4</v>
      </c>
      <c r="G7" s="284">
        <v>101</v>
      </c>
      <c r="H7" s="287"/>
      <c r="I7" s="285">
        <f t="shared" si="2"/>
        <v>101</v>
      </c>
      <c r="J7" s="277">
        <v>91.64</v>
      </c>
      <c r="K7" s="287"/>
      <c r="L7" s="285">
        <f t="shared" si="3"/>
        <v>91.64</v>
      </c>
      <c r="M7" s="286">
        <f t="shared" si="4"/>
        <v>91.64</v>
      </c>
      <c r="N7" s="48">
        <f t="shared" si="1"/>
        <v>5</v>
      </c>
      <c r="O7" s="49">
        <f aca="true" t="shared" si="5" ref="O7:O13">IF(F7="","",SUM(N7,F7))</f>
        <v>9</v>
      </c>
      <c r="P7" s="183">
        <f>IF(O7="","",RANK(O7,$O$5:$O$13,1))</f>
        <v>4</v>
      </c>
      <c r="Q7" s="50">
        <f>IF(P7="","",VLOOKUP(P7,'Bodové hodnocení'!$A$1:$B$20,2,FALSE))</f>
        <v>8</v>
      </c>
      <c r="R7" s="68"/>
      <c r="S7" s="68"/>
    </row>
    <row r="8" spans="1:19" ht="15.75">
      <c r="A8" s="116" t="s">
        <v>18</v>
      </c>
      <c r="B8" s="111" t="s">
        <v>7</v>
      </c>
      <c r="C8" s="364">
        <v>32.11</v>
      </c>
      <c r="D8" s="370">
        <v>48</v>
      </c>
      <c r="E8" s="365">
        <f aca="true" t="shared" si="6" ref="E8:E13">IF(C8="","",SUM(C8,D8))</f>
        <v>80.11</v>
      </c>
      <c r="F8" s="137">
        <f t="shared" si="0"/>
        <v>9</v>
      </c>
      <c r="G8" s="281">
        <v>113.69</v>
      </c>
      <c r="H8" s="288"/>
      <c r="I8" s="374">
        <f t="shared" si="2"/>
        <v>113.69</v>
      </c>
      <c r="J8" s="282"/>
      <c r="K8" s="288"/>
      <c r="L8" s="283">
        <f t="shared" si="3"/>
      </c>
      <c r="M8" s="283">
        <f t="shared" si="4"/>
        <v>113.69</v>
      </c>
      <c r="N8" s="128">
        <f t="shared" si="1"/>
        <v>8</v>
      </c>
      <c r="O8" s="129">
        <f t="shared" si="5"/>
        <v>17</v>
      </c>
      <c r="P8" s="267">
        <f>IF(O8="","",RANK(O8,$O$5:$O$13,1))</f>
        <v>9</v>
      </c>
      <c r="Q8" s="161">
        <f>IF(P8="","",VLOOKUP(P8,'Bodové hodnocení'!$A$1:$B$20,2,FALSE))</f>
        <v>3</v>
      </c>
      <c r="R8" s="68"/>
      <c r="S8" s="68"/>
    </row>
    <row r="9" spans="1:19" ht="15.75">
      <c r="A9" s="42" t="s">
        <v>19</v>
      </c>
      <c r="B9" s="12" t="s">
        <v>28</v>
      </c>
      <c r="C9" s="366">
        <v>27.02</v>
      </c>
      <c r="D9" s="369">
        <v>23</v>
      </c>
      <c r="E9" s="363">
        <f t="shared" si="6"/>
        <v>50.019999999999996</v>
      </c>
      <c r="F9" s="31">
        <f t="shared" si="0"/>
        <v>3</v>
      </c>
      <c r="G9" s="284">
        <v>86.13</v>
      </c>
      <c r="H9" s="287"/>
      <c r="I9" s="285">
        <f t="shared" si="2"/>
        <v>86.13</v>
      </c>
      <c r="J9" s="277"/>
      <c r="K9" s="287"/>
      <c r="L9" s="285">
        <f t="shared" si="3"/>
      </c>
      <c r="M9" s="286">
        <f t="shared" si="4"/>
        <v>86.13</v>
      </c>
      <c r="N9" s="48">
        <f t="shared" si="1"/>
        <v>1</v>
      </c>
      <c r="O9" s="49">
        <f t="shared" si="5"/>
        <v>4</v>
      </c>
      <c r="P9" s="183">
        <v>2</v>
      </c>
      <c r="Q9" s="50">
        <f>IF(P9="","",VLOOKUP(P9,'Bodové hodnocení'!$A$1:$B$20,2,FALSE))</f>
        <v>10</v>
      </c>
      <c r="R9" s="68"/>
      <c r="S9" s="68"/>
    </row>
    <row r="10" spans="1:19" ht="15.75">
      <c r="A10" s="116" t="s">
        <v>21</v>
      </c>
      <c r="B10" s="113" t="s">
        <v>5</v>
      </c>
      <c r="C10" s="364">
        <v>27.38</v>
      </c>
      <c r="D10" s="370">
        <v>29</v>
      </c>
      <c r="E10" s="365">
        <f t="shared" si="6"/>
        <v>56.379999999999995</v>
      </c>
      <c r="F10" s="137">
        <f t="shared" si="0"/>
        <v>7</v>
      </c>
      <c r="G10" s="281">
        <v>86.5</v>
      </c>
      <c r="H10" s="288">
        <v>10</v>
      </c>
      <c r="I10" s="374">
        <f t="shared" si="2"/>
        <v>96.5</v>
      </c>
      <c r="J10" s="282"/>
      <c r="K10" s="288"/>
      <c r="L10" s="283">
        <f t="shared" si="3"/>
      </c>
      <c r="M10" s="283">
        <f t="shared" si="4"/>
        <v>96.5</v>
      </c>
      <c r="N10" s="128">
        <f t="shared" si="1"/>
        <v>6</v>
      </c>
      <c r="O10" s="129">
        <f t="shared" si="5"/>
        <v>13</v>
      </c>
      <c r="P10" s="267">
        <f>IF(O10="","",RANK(O10,$O$5:$O$13,1))</f>
        <v>7</v>
      </c>
      <c r="Q10" s="161">
        <f>IF(P10="","",VLOOKUP(P10,'Bodové hodnocení'!$A$1:$B$20,2,FALSE))</f>
        <v>5</v>
      </c>
      <c r="R10" s="68"/>
      <c r="S10" s="68"/>
    </row>
    <row r="11" spans="1:19" ht="15.75">
      <c r="A11" s="42" t="s">
        <v>23</v>
      </c>
      <c r="B11" s="12" t="s">
        <v>4</v>
      </c>
      <c r="C11" s="367">
        <v>28.45</v>
      </c>
      <c r="D11" s="371">
        <v>24</v>
      </c>
      <c r="E11" s="363">
        <f t="shared" si="6"/>
        <v>52.45</v>
      </c>
      <c r="F11" s="31">
        <f t="shared" si="0"/>
        <v>5</v>
      </c>
      <c r="G11" s="284">
        <v>106.09</v>
      </c>
      <c r="H11" s="287"/>
      <c r="I11" s="285">
        <f t="shared" si="2"/>
        <v>106.09</v>
      </c>
      <c r="J11" s="277"/>
      <c r="K11" s="287"/>
      <c r="L11" s="285">
        <f t="shared" si="3"/>
      </c>
      <c r="M11" s="286">
        <f t="shared" si="4"/>
        <v>106.09</v>
      </c>
      <c r="N11" s="48">
        <f t="shared" si="1"/>
        <v>7</v>
      </c>
      <c r="O11" s="49">
        <f t="shared" si="5"/>
        <v>12</v>
      </c>
      <c r="P11" s="183">
        <f>IF(O11="","",RANK(O11,$O$5:$O$13,1))</f>
        <v>6</v>
      </c>
      <c r="Q11" s="50">
        <f>IF(P11="","",VLOOKUP(P11,'Bodové hodnocení'!$A$1:$B$20,2,FALSE))</f>
        <v>6</v>
      </c>
      <c r="R11" s="68"/>
      <c r="S11" s="68"/>
    </row>
    <row r="12" spans="1:19" ht="15.75">
      <c r="A12" s="110" t="s">
        <v>24</v>
      </c>
      <c r="B12" s="113" t="s">
        <v>8</v>
      </c>
      <c r="C12" s="368">
        <v>25.21</v>
      </c>
      <c r="D12" s="372">
        <v>24</v>
      </c>
      <c r="E12" s="365">
        <f t="shared" si="6"/>
        <v>49.21</v>
      </c>
      <c r="F12" s="137">
        <f t="shared" si="0"/>
        <v>2</v>
      </c>
      <c r="G12" s="281">
        <v>91.19</v>
      </c>
      <c r="H12" s="288"/>
      <c r="I12" s="374">
        <f t="shared" si="2"/>
        <v>91.19</v>
      </c>
      <c r="J12" s="282"/>
      <c r="K12" s="288"/>
      <c r="L12" s="283">
        <f t="shared" si="3"/>
      </c>
      <c r="M12" s="283">
        <f t="shared" si="4"/>
        <v>91.19</v>
      </c>
      <c r="N12" s="128">
        <f t="shared" si="1"/>
        <v>4</v>
      </c>
      <c r="O12" s="129">
        <f t="shared" si="5"/>
        <v>6</v>
      </c>
      <c r="P12" s="267">
        <f>IF(O12="","",RANK(O12,$O$5:$O$13,1))</f>
        <v>3</v>
      </c>
      <c r="Q12" s="161">
        <f>IF(P12="","",VLOOKUP(P12,'Bodové hodnocení'!$A$1:$B$20,2,FALSE))</f>
        <v>9</v>
      </c>
      <c r="R12" s="68"/>
      <c r="S12" s="68"/>
    </row>
    <row r="13" spans="1:19" ht="16.5" thickBot="1">
      <c r="A13" s="42" t="s">
        <v>25</v>
      </c>
      <c r="B13" s="12" t="s">
        <v>93</v>
      </c>
      <c r="C13" s="367">
        <v>29.56</v>
      </c>
      <c r="D13" s="371">
        <v>36</v>
      </c>
      <c r="E13" s="363">
        <f t="shared" si="6"/>
        <v>65.56</v>
      </c>
      <c r="F13" s="31">
        <f t="shared" si="0"/>
        <v>8</v>
      </c>
      <c r="G13" s="284">
        <v>78.4</v>
      </c>
      <c r="H13" s="287">
        <v>10</v>
      </c>
      <c r="I13" s="373">
        <f t="shared" si="2"/>
        <v>88.4</v>
      </c>
      <c r="J13" s="277"/>
      <c r="K13" s="287"/>
      <c r="L13" s="285">
        <f t="shared" si="3"/>
      </c>
      <c r="M13" s="286">
        <f t="shared" si="4"/>
        <v>88.4</v>
      </c>
      <c r="N13" s="48">
        <f t="shared" si="1"/>
        <v>2</v>
      </c>
      <c r="O13" s="49">
        <f t="shared" si="5"/>
        <v>10</v>
      </c>
      <c r="P13" s="183">
        <f>IF(O13="","",RANK(O13,$O$5:$O$13,1))</f>
        <v>5</v>
      </c>
      <c r="Q13" s="50">
        <f>IF(P13="","",VLOOKUP(P13,'Bodové hodnocení'!$A$1:$B$20,2,FALSE))</f>
        <v>7</v>
      </c>
      <c r="R13" s="68"/>
      <c r="S13" s="68"/>
    </row>
    <row r="14" spans="1:19" ht="16.5" thickBot="1">
      <c r="A14" s="51"/>
      <c r="B14" s="51"/>
      <c r="C14" s="52"/>
      <c r="D14" s="52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270"/>
      <c r="Q14" s="53"/>
      <c r="R14" s="68"/>
      <c r="S14" s="68"/>
    </row>
    <row r="15" spans="1:19" ht="15.75" customHeight="1" thickBot="1">
      <c r="A15" s="464" t="s">
        <v>47</v>
      </c>
      <c r="B15" s="464"/>
      <c r="C15" s="464" t="s">
        <v>57</v>
      </c>
      <c r="D15" s="464"/>
      <c r="E15" s="464"/>
      <c r="F15" s="464"/>
      <c r="G15" s="464" t="s">
        <v>35</v>
      </c>
      <c r="H15" s="464"/>
      <c r="I15" s="464"/>
      <c r="J15" s="464"/>
      <c r="K15" s="464"/>
      <c r="L15" s="464"/>
      <c r="M15" s="464"/>
      <c r="N15" s="464"/>
      <c r="O15" s="465" t="s">
        <v>36</v>
      </c>
      <c r="P15" s="462" t="s">
        <v>37</v>
      </c>
      <c r="Q15" s="461" t="s">
        <v>38</v>
      </c>
      <c r="R15" s="68"/>
      <c r="S15" s="68"/>
    </row>
    <row r="16" spans="1:19" ht="16.5" thickBot="1">
      <c r="A16" s="131" t="s">
        <v>39</v>
      </c>
      <c r="B16" s="125" t="s">
        <v>2</v>
      </c>
      <c r="C16" s="173" t="s">
        <v>58</v>
      </c>
      <c r="D16" s="175" t="s">
        <v>45</v>
      </c>
      <c r="E16" s="204" t="s">
        <v>42</v>
      </c>
      <c r="F16" s="204" t="s">
        <v>59</v>
      </c>
      <c r="G16" s="173" t="s">
        <v>44</v>
      </c>
      <c r="H16" s="178" t="s">
        <v>45</v>
      </c>
      <c r="I16" s="201"/>
      <c r="J16" s="175" t="s">
        <v>46</v>
      </c>
      <c r="K16" s="178" t="s">
        <v>45</v>
      </c>
      <c r="L16" s="178"/>
      <c r="M16" s="200" t="s">
        <v>42</v>
      </c>
      <c r="N16" s="152" t="s">
        <v>43</v>
      </c>
      <c r="O16" s="465"/>
      <c r="P16" s="462"/>
      <c r="Q16" s="461"/>
      <c r="R16" s="68"/>
      <c r="S16" s="68"/>
    </row>
    <row r="17" spans="1:19" ht="15.75">
      <c r="A17" s="27" t="s">
        <v>14</v>
      </c>
      <c r="B17" s="19" t="s">
        <v>26</v>
      </c>
      <c r="C17" s="366">
        <v>30.24</v>
      </c>
      <c r="D17" s="369">
        <v>26</v>
      </c>
      <c r="E17" s="363">
        <f>IF(C17="","",SUM(C17,D17))</f>
        <v>56.239999999999995</v>
      </c>
      <c r="F17" s="58">
        <f aca="true" t="shared" si="7" ref="F17:F28">IF(C17="","",RANK(E17,$E$17:$E$28,1))</f>
        <v>12</v>
      </c>
      <c r="G17" s="290">
        <v>68.56</v>
      </c>
      <c r="H17" s="289"/>
      <c r="I17" s="278">
        <f>IF(G17="","",G17+H17)</f>
        <v>68.56</v>
      </c>
      <c r="J17" s="279">
        <v>77.92</v>
      </c>
      <c r="K17" s="289"/>
      <c r="L17" s="278">
        <f aca="true" t="shared" si="8" ref="L17:L28">IF(J17="","",J17+K17)</f>
        <v>77.92</v>
      </c>
      <c r="M17" s="291">
        <f>IF(I17="","",MIN(L17,I17))</f>
        <v>68.56</v>
      </c>
      <c r="N17" s="38">
        <f aca="true" t="shared" si="9" ref="N17:N27">IF(M17="","",RANK(M17,$M$17:$M$28,1))</f>
        <v>5</v>
      </c>
      <c r="O17" s="49">
        <f aca="true" t="shared" si="10" ref="O17:O28">IF(F17="","",SUM(N17,F17))</f>
        <v>17</v>
      </c>
      <c r="P17" s="183">
        <f>IF(O17="","",RANK(O17,$O$17:$O$28,1))</f>
        <v>10</v>
      </c>
      <c r="Q17" s="50">
        <f>IF(P17="","",VLOOKUP(P17,'Bodové hodnocení'!$A$1:$B$20,2,FALSE))</f>
        <v>2</v>
      </c>
      <c r="R17" s="68"/>
      <c r="S17" s="68"/>
    </row>
    <row r="18" spans="1:19" ht="15.75">
      <c r="A18" s="116" t="s">
        <v>15</v>
      </c>
      <c r="B18" s="130" t="s">
        <v>22</v>
      </c>
      <c r="C18" s="364">
        <v>20.55</v>
      </c>
      <c r="D18" s="370">
        <v>7</v>
      </c>
      <c r="E18" s="365">
        <f>IF(C18="","",SUM(C18,D18))</f>
        <v>27.55</v>
      </c>
      <c r="F18" s="128">
        <f t="shared" si="7"/>
        <v>1</v>
      </c>
      <c r="G18" s="281">
        <v>60.31</v>
      </c>
      <c r="H18" s="288"/>
      <c r="I18" s="283">
        <f aca="true" t="shared" si="11" ref="I18:I28">IF(G18="","",G18+H18)</f>
        <v>60.31</v>
      </c>
      <c r="J18" s="282">
        <v>88.68</v>
      </c>
      <c r="K18" s="288"/>
      <c r="L18" s="283">
        <f t="shared" si="8"/>
        <v>88.68</v>
      </c>
      <c r="M18" s="283">
        <f aca="true" t="shared" si="12" ref="M18:M25">IF(I18="","",MIN(L18,I18))</f>
        <v>60.31</v>
      </c>
      <c r="N18" s="128">
        <f t="shared" si="9"/>
        <v>1</v>
      </c>
      <c r="O18" s="129">
        <f>IF(F18="","",SUM(N18,F18))</f>
        <v>2</v>
      </c>
      <c r="P18" s="251">
        <f>IF(O18="","",RANK(O18,$O$17:$O$28,1))</f>
        <v>1</v>
      </c>
      <c r="Q18" s="124">
        <f>IF(P18="","",VLOOKUP(P18,'Bodové hodnocení'!$A$1:$B$20,2,FALSE))</f>
        <v>11</v>
      </c>
      <c r="R18" s="68"/>
      <c r="S18" s="68"/>
    </row>
    <row r="19" spans="1:19" ht="15.75">
      <c r="A19" s="42" t="s">
        <v>16</v>
      </c>
      <c r="B19" s="20" t="s">
        <v>6</v>
      </c>
      <c r="C19" s="366">
        <v>23.04</v>
      </c>
      <c r="D19" s="369">
        <v>9</v>
      </c>
      <c r="E19" s="363">
        <f>IF(C19="","",SUM(C19,D19))</f>
        <v>32.04</v>
      </c>
      <c r="F19" s="58">
        <f t="shared" si="7"/>
        <v>3</v>
      </c>
      <c r="G19" s="292">
        <v>71.88</v>
      </c>
      <c r="H19" s="287"/>
      <c r="I19" s="285">
        <f t="shared" si="11"/>
        <v>71.88</v>
      </c>
      <c r="J19" s="277"/>
      <c r="K19" s="287"/>
      <c r="L19" s="285">
        <f t="shared" si="8"/>
      </c>
      <c r="M19" s="286">
        <f t="shared" si="12"/>
        <v>71.88</v>
      </c>
      <c r="N19" s="48">
        <f t="shared" si="9"/>
        <v>10</v>
      </c>
      <c r="O19" s="49">
        <f t="shared" si="10"/>
        <v>13</v>
      </c>
      <c r="P19" s="183">
        <f>IF(O19="","",RANK(O19,$O$17:$O$28,1))</f>
        <v>6</v>
      </c>
      <c r="Q19" s="50">
        <f>IF(P19="","",VLOOKUP(P19,'Bodové hodnocení'!$A$1:$B$20,2,FALSE))</f>
        <v>6</v>
      </c>
      <c r="R19" s="68"/>
      <c r="S19" s="68"/>
    </row>
    <row r="20" spans="1:19" ht="15.75">
      <c r="A20" s="116" t="s">
        <v>18</v>
      </c>
      <c r="B20" s="130" t="s">
        <v>17</v>
      </c>
      <c r="C20" s="364">
        <v>24.05</v>
      </c>
      <c r="D20" s="370">
        <v>13</v>
      </c>
      <c r="E20" s="365">
        <f aca="true" t="shared" si="13" ref="E20:E28">IF(C20="","",SUM(C20,D20))</f>
        <v>37.05</v>
      </c>
      <c r="F20" s="128">
        <f t="shared" si="7"/>
        <v>6</v>
      </c>
      <c r="G20" s="281">
        <v>67.09</v>
      </c>
      <c r="H20" s="288"/>
      <c r="I20" s="283">
        <f t="shared" si="11"/>
        <v>67.09</v>
      </c>
      <c r="J20" s="282"/>
      <c r="K20" s="288"/>
      <c r="L20" s="283">
        <f t="shared" si="8"/>
      </c>
      <c r="M20" s="283">
        <f t="shared" si="12"/>
        <v>67.09</v>
      </c>
      <c r="N20" s="128">
        <f t="shared" si="9"/>
        <v>3</v>
      </c>
      <c r="O20" s="129">
        <f t="shared" si="10"/>
        <v>9</v>
      </c>
      <c r="P20" s="251">
        <f>IF(O20="","",RANK(O20,$O$17:$O$28,1))</f>
        <v>3</v>
      </c>
      <c r="Q20" s="124">
        <f>IF(P20="","",VLOOKUP(P20,'Bodové hodnocení'!$A$1:$B$20,2,FALSE))</f>
        <v>9</v>
      </c>
      <c r="R20" s="68"/>
      <c r="S20" s="68"/>
    </row>
    <row r="21" spans="1:19" ht="15.75">
      <c r="A21" s="42" t="s">
        <v>19</v>
      </c>
      <c r="B21" s="20" t="s">
        <v>12</v>
      </c>
      <c r="C21" s="366">
        <v>22.05</v>
      </c>
      <c r="D21" s="369">
        <v>13</v>
      </c>
      <c r="E21" s="363">
        <f t="shared" si="13"/>
        <v>35.05</v>
      </c>
      <c r="F21" s="58">
        <f t="shared" si="7"/>
        <v>4</v>
      </c>
      <c r="G21" s="292">
        <v>61.72</v>
      </c>
      <c r="H21" s="287">
        <v>10</v>
      </c>
      <c r="I21" s="285">
        <f t="shared" si="11"/>
        <v>71.72</v>
      </c>
      <c r="J21" s="277">
        <v>74.43</v>
      </c>
      <c r="K21" s="287"/>
      <c r="L21" s="285">
        <f t="shared" si="8"/>
        <v>74.43</v>
      </c>
      <c r="M21" s="286">
        <f t="shared" si="12"/>
        <v>71.72</v>
      </c>
      <c r="N21" s="48">
        <f t="shared" si="9"/>
        <v>9</v>
      </c>
      <c r="O21" s="49">
        <f t="shared" si="10"/>
        <v>13</v>
      </c>
      <c r="P21" s="183">
        <v>7</v>
      </c>
      <c r="Q21" s="50">
        <f>IF(P21="","",VLOOKUP(P21,'Bodové hodnocení'!$A$1:$B$20,2,FALSE))</f>
        <v>5</v>
      </c>
      <c r="R21" s="68"/>
      <c r="S21" s="68"/>
    </row>
    <row r="22" spans="1:19" ht="15.75">
      <c r="A22" s="116" t="s">
        <v>21</v>
      </c>
      <c r="B22" s="130" t="s">
        <v>9</v>
      </c>
      <c r="C22" s="364">
        <v>22.54</v>
      </c>
      <c r="D22" s="370">
        <v>16</v>
      </c>
      <c r="E22" s="365">
        <f t="shared" si="13"/>
        <v>38.54</v>
      </c>
      <c r="F22" s="128">
        <f t="shared" si="7"/>
        <v>7</v>
      </c>
      <c r="G22" s="281">
        <v>70.22</v>
      </c>
      <c r="H22" s="288"/>
      <c r="I22" s="283">
        <f t="shared" si="11"/>
        <v>70.22</v>
      </c>
      <c r="J22" s="282"/>
      <c r="K22" s="288"/>
      <c r="L22" s="283">
        <f t="shared" si="8"/>
      </c>
      <c r="M22" s="283">
        <f t="shared" si="12"/>
        <v>70.22</v>
      </c>
      <c r="N22" s="128">
        <f t="shared" si="9"/>
        <v>7</v>
      </c>
      <c r="O22" s="129">
        <f t="shared" si="10"/>
        <v>14</v>
      </c>
      <c r="P22" s="251">
        <f aca="true" t="shared" si="14" ref="P22:P28">IF(O22="","",RANK(O22,$O$17:$O$28,1))</f>
        <v>8</v>
      </c>
      <c r="Q22" s="124">
        <f>IF(P22="","",VLOOKUP(P22,'Bodové hodnocení'!$A$1:$B$20,2,FALSE))</f>
        <v>4</v>
      </c>
      <c r="R22" s="68"/>
      <c r="S22" s="68"/>
    </row>
    <row r="23" spans="1:19" ht="15.75">
      <c r="A23" s="42" t="s">
        <v>23</v>
      </c>
      <c r="B23" s="20" t="s">
        <v>10</v>
      </c>
      <c r="C23" s="366">
        <v>28.23</v>
      </c>
      <c r="D23" s="369">
        <v>21</v>
      </c>
      <c r="E23" s="363">
        <f t="shared" si="13"/>
        <v>49.230000000000004</v>
      </c>
      <c r="F23" s="58">
        <f t="shared" si="7"/>
        <v>9</v>
      </c>
      <c r="G23" s="292">
        <v>67</v>
      </c>
      <c r="H23" s="287"/>
      <c r="I23" s="285">
        <f t="shared" si="11"/>
        <v>67</v>
      </c>
      <c r="J23" s="277"/>
      <c r="K23" s="287"/>
      <c r="L23" s="285">
        <f t="shared" si="8"/>
      </c>
      <c r="M23" s="286">
        <f t="shared" si="12"/>
        <v>67</v>
      </c>
      <c r="N23" s="48">
        <f t="shared" si="9"/>
        <v>2</v>
      </c>
      <c r="O23" s="49">
        <f t="shared" si="10"/>
        <v>11</v>
      </c>
      <c r="P23" s="183">
        <f t="shared" si="14"/>
        <v>4</v>
      </c>
      <c r="Q23" s="50">
        <f>IF(P23="","",VLOOKUP(P23,'Bodové hodnocení'!$A$1:$B$20,2,FALSE))</f>
        <v>8</v>
      </c>
      <c r="R23" s="68"/>
      <c r="S23" s="68"/>
    </row>
    <row r="24" spans="1:19" ht="15.75">
      <c r="A24" s="116" t="s">
        <v>24</v>
      </c>
      <c r="B24" s="130" t="s">
        <v>4</v>
      </c>
      <c r="C24" s="364">
        <v>24.43</v>
      </c>
      <c r="D24" s="370">
        <v>25</v>
      </c>
      <c r="E24" s="365">
        <f t="shared" si="13"/>
        <v>49.43</v>
      </c>
      <c r="F24" s="128">
        <f t="shared" si="7"/>
        <v>10</v>
      </c>
      <c r="G24" s="281">
        <v>76.02</v>
      </c>
      <c r="H24" s="288"/>
      <c r="I24" s="283">
        <f t="shared" si="11"/>
        <v>76.02</v>
      </c>
      <c r="J24" s="282"/>
      <c r="K24" s="288"/>
      <c r="L24" s="283">
        <f t="shared" si="8"/>
      </c>
      <c r="M24" s="283">
        <f t="shared" si="12"/>
        <v>76.02</v>
      </c>
      <c r="N24" s="128">
        <f t="shared" si="9"/>
        <v>12</v>
      </c>
      <c r="O24" s="129">
        <f t="shared" si="10"/>
        <v>22</v>
      </c>
      <c r="P24" s="251">
        <f t="shared" si="14"/>
        <v>12</v>
      </c>
      <c r="Q24" s="124">
        <f>IF(P24="","",VLOOKUP(P24,'Bodové hodnocení'!$A$1:$B$20,2,FALSE))</f>
        <v>1</v>
      </c>
      <c r="R24" s="68"/>
      <c r="S24" s="68"/>
    </row>
    <row r="25" spans="1:19" ht="15.75">
      <c r="A25" s="42" t="s">
        <v>25</v>
      </c>
      <c r="B25" s="20" t="s">
        <v>28</v>
      </c>
      <c r="C25" s="366">
        <v>22.03</v>
      </c>
      <c r="D25" s="369">
        <v>17</v>
      </c>
      <c r="E25" s="363">
        <f t="shared" si="13"/>
        <v>39.03</v>
      </c>
      <c r="F25" s="58">
        <f t="shared" si="7"/>
        <v>8</v>
      </c>
      <c r="G25" s="292">
        <v>67.94</v>
      </c>
      <c r="H25" s="287"/>
      <c r="I25" s="285">
        <f t="shared" si="11"/>
        <v>67.94</v>
      </c>
      <c r="J25" s="277">
        <v>73.87</v>
      </c>
      <c r="K25" s="287"/>
      <c r="L25" s="285">
        <f t="shared" si="8"/>
        <v>73.87</v>
      </c>
      <c r="M25" s="286">
        <f t="shared" si="12"/>
        <v>67.94</v>
      </c>
      <c r="N25" s="48">
        <f t="shared" si="9"/>
        <v>4</v>
      </c>
      <c r="O25" s="49">
        <f t="shared" si="10"/>
        <v>12</v>
      </c>
      <c r="P25" s="183">
        <f t="shared" si="14"/>
        <v>5</v>
      </c>
      <c r="Q25" s="50">
        <f>IF(P25="","",VLOOKUP(P25,'Bodové hodnocení'!$A$1:$B$20,2,FALSE))</f>
        <v>7</v>
      </c>
      <c r="R25" s="68"/>
      <c r="S25" s="68"/>
    </row>
    <row r="26" spans="1:19" ht="15.75">
      <c r="A26" s="116" t="s">
        <v>27</v>
      </c>
      <c r="B26" s="130" t="s">
        <v>5</v>
      </c>
      <c r="C26" s="364">
        <v>23.58</v>
      </c>
      <c r="D26" s="370">
        <v>26</v>
      </c>
      <c r="E26" s="365">
        <f t="shared" si="13"/>
        <v>49.58</v>
      </c>
      <c r="F26" s="128">
        <f t="shared" si="7"/>
        <v>11</v>
      </c>
      <c r="G26" s="281">
        <v>71</v>
      </c>
      <c r="H26" s="288"/>
      <c r="I26" s="283">
        <f t="shared" si="11"/>
        <v>71</v>
      </c>
      <c r="J26" s="282"/>
      <c r="K26" s="288"/>
      <c r="L26" s="283">
        <f t="shared" si="8"/>
      </c>
      <c r="M26" s="283">
        <f>IF(I26="","",MIN(L26,I26))</f>
        <v>71</v>
      </c>
      <c r="N26" s="128">
        <f t="shared" si="9"/>
        <v>8</v>
      </c>
      <c r="O26" s="129">
        <f t="shared" si="10"/>
        <v>19</v>
      </c>
      <c r="P26" s="251">
        <f t="shared" si="14"/>
        <v>11</v>
      </c>
      <c r="Q26" s="124">
        <f>IF(P26="","",VLOOKUP(P26,'Bodové hodnocení'!$A$1:$B$20,2,FALSE))</f>
        <v>1</v>
      </c>
      <c r="R26" s="68"/>
      <c r="S26" s="68"/>
    </row>
    <row r="27" spans="1:19" ht="15.75">
      <c r="A27" s="64" t="s">
        <v>29</v>
      </c>
      <c r="B27" s="21" t="s">
        <v>8</v>
      </c>
      <c r="C27" s="366">
        <v>21.52</v>
      </c>
      <c r="D27" s="369">
        <v>7</v>
      </c>
      <c r="E27" s="363">
        <f t="shared" si="13"/>
        <v>28.52</v>
      </c>
      <c r="F27" s="58">
        <f t="shared" si="7"/>
        <v>2</v>
      </c>
      <c r="G27" s="292">
        <v>68.85</v>
      </c>
      <c r="H27" s="287"/>
      <c r="I27" s="285">
        <f t="shared" si="11"/>
        <v>68.85</v>
      </c>
      <c r="J27" s="277"/>
      <c r="K27" s="287"/>
      <c r="L27" s="285">
        <f t="shared" si="8"/>
      </c>
      <c r="M27" s="286">
        <f>IF(I27="","",MIN(L27,I27))</f>
        <v>68.85</v>
      </c>
      <c r="N27" s="48">
        <f t="shared" si="9"/>
        <v>6</v>
      </c>
      <c r="O27" s="49">
        <f t="shared" si="10"/>
        <v>8</v>
      </c>
      <c r="P27" s="183">
        <f t="shared" si="14"/>
        <v>2</v>
      </c>
      <c r="Q27" s="50">
        <f>IF(P27="","",VLOOKUP(P27,'Bodové hodnocení'!$A$1:$B$20,2,FALSE))</f>
        <v>10</v>
      </c>
      <c r="R27" s="68"/>
      <c r="S27" s="68"/>
    </row>
    <row r="28" spans="1:19" ht="16.5" thickBot="1">
      <c r="A28" s="110" t="s">
        <v>30</v>
      </c>
      <c r="B28" s="167" t="s">
        <v>7</v>
      </c>
      <c r="C28" s="364">
        <v>22</v>
      </c>
      <c r="D28" s="375">
        <v>14</v>
      </c>
      <c r="E28" s="376">
        <f t="shared" si="13"/>
        <v>36</v>
      </c>
      <c r="F28" s="152">
        <f t="shared" si="7"/>
        <v>5</v>
      </c>
      <c r="G28" s="293">
        <v>72.31</v>
      </c>
      <c r="H28" s="296"/>
      <c r="I28" s="295">
        <f t="shared" si="11"/>
        <v>72.31</v>
      </c>
      <c r="J28" s="294"/>
      <c r="K28" s="296"/>
      <c r="L28" s="295">
        <f t="shared" si="8"/>
      </c>
      <c r="M28" s="295">
        <f>IF(I28="","",MIN(L28,I28))</f>
        <v>72.31</v>
      </c>
      <c r="N28" s="152">
        <f>IF(M28="","",RANK(M28,$M$17:$M$28,1))</f>
        <v>11</v>
      </c>
      <c r="O28" s="157">
        <f t="shared" si="10"/>
        <v>16</v>
      </c>
      <c r="P28" s="271">
        <f t="shared" si="14"/>
        <v>9</v>
      </c>
      <c r="Q28" s="158">
        <f>IF(P28="","",VLOOKUP(P28,'Bodové hodnocení'!$A$1:$B$20,2,FALSE))</f>
        <v>3</v>
      </c>
      <c r="R28" s="68"/>
      <c r="S28" s="68"/>
    </row>
    <row r="29" spans="2:17" ht="1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72"/>
      <c r="Q29" s="63"/>
    </row>
    <row r="41" spans="4:7" ht="15">
      <c r="D41" s="170"/>
      <c r="E41" s="170"/>
      <c r="F41" s="170"/>
      <c r="G41" s="170"/>
    </row>
    <row r="42" spans="4:7" ht="15.75">
      <c r="D42" s="487"/>
      <c r="E42" s="487"/>
      <c r="F42" s="487"/>
      <c r="G42" s="487"/>
    </row>
    <row r="43" spans="4:7" ht="15.75">
      <c r="D43" s="162"/>
      <c r="E43" s="162"/>
      <c r="F43" s="163"/>
      <c r="G43" s="163"/>
    </row>
    <row r="44" spans="4:7" ht="15.75">
      <c r="D44" s="171"/>
      <c r="E44" s="171"/>
      <c r="F44" s="164"/>
      <c r="G44" s="163"/>
    </row>
    <row r="45" spans="4:7" ht="15.75">
      <c r="D45" s="171"/>
      <c r="E45" s="171"/>
      <c r="F45" s="164"/>
      <c r="G45" s="163"/>
    </row>
    <row r="46" spans="4:7" ht="15">
      <c r="D46" s="170"/>
      <c r="E46" s="170"/>
      <c r="F46" s="170"/>
      <c r="G46" s="170"/>
    </row>
    <row r="47" spans="4:7" ht="15">
      <c r="D47" s="170"/>
      <c r="E47" s="170"/>
      <c r="F47" s="170"/>
      <c r="G47" s="170"/>
    </row>
  </sheetData>
  <sheetProtection selectLockedCells="1" selectUnlockedCells="1"/>
  <mergeCells count="14">
    <mergeCell ref="D42:G42"/>
    <mergeCell ref="A1:Q1"/>
    <mergeCell ref="A3:B3"/>
    <mergeCell ref="C3:F3"/>
    <mergeCell ref="G3:N3"/>
    <mergeCell ref="O3:O4"/>
    <mergeCell ref="P3:P4"/>
    <mergeCell ref="Q3:Q4"/>
    <mergeCell ref="A15:B15"/>
    <mergeCell ref="C15:F15"/>
    <mergeCell ref="G15:N15"/>
    <mergeCell ref="O15:O16"/>
    <mergeCell ref="P15:P16"/>
    <mergeCell ref="Q15:Q16"/>
  </mergeCells>
  <printOptions/>
  <pageMargins left="0.11811023622047245" right="0.11811023622047245" top="0.5905511811023623" bottom="0.5905511811023623" header="0.5118110236220472" footer="0.31496062992125984"/>
  <pageSetup horizontalDpi="300" verticalDpi="300" orientation="landscape" paperSize="9" scale="69" r:id="rId1"/>
  <headerFooter alignWithMargins="0">
    <oddFooter>&amp;CHlučinská liga mládeže - 5. ročník 2016 / 2017&amp;RPro HLM zpracoval Durlák Jan</oddFooter>
  </headerFooter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="90" zoomScaleNormal="90" zoomScaleSheetLayoutView="80" zoomScalePageLayoutView="0" workbookViewId="0" topLeftCell="A1">
      <selection activeCell="P8" sqref="P8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7" width="10.7109375" style="0" customWidth="1"/>
    <col min="8" max="8" width="10.421875" style="0" customWidth="1"/>
    <col min="9" max="9" width="13.00390625" style="0" hidden="1" customWidth="1"/>
    <col min="10" max="11" width="10.7109375" style="0" customWidth="1"/>
    <col min="12" max="12" width="15.421875" style="0" hidden="1" customWidth="1"/>
    <col min="13" max="13" width="13.7109375" style="0" customWidth="1"/>
    <col min="14" max="14" width="10.7109375" style="0" customWidth="1"/>
    <col min="15" max="15" width="17.140625" style="0" customWidth="1"/>
    <col min="16" max="16" width="10.7109375" style="269" customWidth="1"/>
    <col min="17" max="17" width="10.7109375" style="0" customWidth="1"/>
    <col min="18" max="19" width="9.140625" style="24" customWidth="1"/>
    <col min="20" max="20" width="9.140625" style="25" customWidth="1"/>
  </cols>
  <sheetData>
    <row r="1" spans="1:17" ht="22.5">
      <c r="A1" s="463" t="s">
        <v>83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</row>
    <row r="2" ht="16.5" thickBot="1">
      <c r="A2" s="26"/>
    </row>
    <row r="3" spans="1:17" ht="15.75" customHeight="1" thickBot="1">
      <c r="A3" s="464" t="s">
        <v>33</v>
      </c>
      <c r="B3" s="464"/>
      <c r="C3" s="464" t="s">
        <v>34</v>
      </c>
      <c r="D3" s="464"/>
      <c r="E3" s="464"/>
      <c r="F3" s="464"/>
      <c r="G3" s="466" t="s">
        <v>35</v>
      </c>
      <c r="H3" s="466"/>
      <c r="I3" s="466"/>
      <c r="J3" s="466"/>
      <c r="K3" s="466"/>
      <c r="L3" s="466"/>
      <c r="M3" s="466"/>
      <c r="N3" s="466"/>
      <c r="O3" s="465" t="s">
        <v>36</v>
      </c>
      <c r="P3" s="462" t="s">
        <v>37</v>
      </c>
      <c r="Q3" s="461" t="s">
        <v>38</v>
      </c>
    </row>
    <row r="4" spans="1:17" ht="16.5" thickBot="1">
      <c r="A4" s="173" t="s">
        <v>39</v>
      </c>
      <c r="B4" s="174" t="s">
        <v>2</v>
      </c>
      <c r="C4" s="173" t="s">
        <v>41</v>
      </c>
      <c r="D4" s="175" t="s">
        <v>40</v>
      </c>
      <c r="E4" s="176" t="s">
        <v>42</v>
      </c>
      <c r="F4" s="152" t="s">
        <v>43</v>
      </c>
      <c r="G4" s="177" t="s">
        <v>44</v>
      </c>
      <c r="H4" s="178" t="s">
        <v>45</v>
      </c>
      <c r="I4" s="177"/>
      <c r="J4" s="178" t="s">
        <v>46</v>
      </c>
      <c r="K4" s="178" t="s">
        <v>45</v>
      </c>
      <c r="L4" s="178"/>
      <c r="M4" s="179" t="s">
        <v>42</v>
      </c>
      <c r="N4" s="152" t="s">
        <v>43</v>
      </c>
      <c r="O4" s="465"/>
      <c r="P4" s="462"/>
      <c r="Q4" s="461"/>
    </row>
    <row r="5" spans="1:19" ht="15.75">
      <c r="A5" s="27" t="s">
        <v>14</v>
      </c>
      <c r="B5" s="5" t="s">
        <v>7</v>
      </c>
      <c r="C5" s="28">
        <v>28.532</v>
      </c>
      <c r="D5" s="29">
        <v>27.992</v>
      </c>
      <c r="E5" s="30">
        <f aca="true" t="shared" si="0" ref="E5:E13">IF(C5="","",MAX(C5,D5))</f>
        <v>28.532</v>
      </c>
      <c r="F5" s="31">
        <f aca="true" t="shared" si="1" ref="F5:F13">IF(C5="","",RANK(E5,$E$5:$E$15,1))</f>
        <v>6</v>
      </c>
      <c r="G5" s="276">
        <v>143.54</v>
      </c>
      <c r="H5" s="287"/>
      <c r="I5" s="360">
        <f aca="true" t="shared" si="2" ref="I5:I13">IF(G5="","",G5+H5)</f>
        <v>143.54</v>
      </c>
      <c r="J5" s="279">
        <v>111.13</v>
      </c>
      <c r="K5" s="289"/>
      <c r="L5" s="360">
        <f>IF(J5="","",J5+K5)</f>
        <v>111.13</v>
      </c>
      <c r="M5" s="280">
        <f aca="true" t="shared" si="3" ref="M5:M13">IF(I5="","",MIN(L5,I5))</f>
        <v>111.13</v>
      </c>
      <c r="N5" s="38">
        <f aca="true" t="shared" si="4" ref="N5:N13">IF(M5="","",RANK(M5,$M$5:$M$15,1))</f>
        <v>8</v>
      </c>
      <c r="O5" s="39">
        <f>IF(F5="","",SUM(N5,F5))</f>
        <v>14</v>
      </c>
      <c r="P5" s="183">
        <f>IF(O5="","",RANK(O5,$O$5:$O$15,1))</f>
        <v>8</v>
      </c>
      <c r="Q5" s="50">
        <f>IF(P5="","",VLOOKUP(P5,'Bodové hodnocení'!$A$1:$B$20,2,FALSE))</f>
        <v>4</v>
      </c>
      <c r="R5" s="41"/>
      <c r="S5" s="41"/>
    </row>
    <row r="6" spans="1:19" ht="15.75">
      <c r="A6" s="116" t="s">
        <v>15</v>
      </c>
      <c r="B6" s="111" t="s">
        <v>6</v>
      </c>
      <c r="C6" s="134">
        <v>29.952</v>
      </c>
      <c r="D6" s="135">
        <v>27.899</v>
      </c>
      <c r="E6" s="136">
        <f t="shared" si="0"/>
        <v>29.952</v>
      </c>
      <c r="F6" s="137">
        <f t="shared" si="1"/>
        <v>7</v>
      </c>
      <c r="G6" s="358">
        <v>99.61</v>
      </c>
      <c r="H6" s="288"/>
      <c r="I6" s="282">
        <f t="shared" si="2"/>
        <v>99.61</v>
      </c>
      <c r="J6" s="282"/>
      <c r="K6" s="288"/>
      <c r="L6" s="282">
        <f>IF(J6="","",J6+K6)</f>
      </c>
      <c r="M6" s="283">
        <f t="shared" si="3"/>
        <v>99.61</v>
      </c>
      <c r="N6" s="128">
        <f t="shared" si="4"/>
        <v>6</v>
      </c>
      <c r="O6" s="129">
        <f>IF(F6="","",SUM(N6,F6))</f>
        <v>13</v>
      </c>
      <c r="P6" s="267">
        <f>IF(O6="","",RANK(O6,$O$5:$O$15,1))</f>
        <v>7</v>
      </c>
      <c r="Q6" s="161">
        <f>IF(P6="","",VLOOKUP(P6,'Bodové hodnocení'!$A$1:$B$20,2,FALSE))</f>
        <v>5</v>
      </c>
      <c r="R6" s="41"/>
      <c r="S6" s="41"/>
    </row>
    <row r="7" spans="1:19" ht="15.75">
      <c r="A7" s="42" t="s">
        <v>16</v>
      </c>
      <c r="B7" s="9" t="s">
        <v>22</v>
      </c>
      <c r="C7" s="43">
        <v>21.331</v>
      </c>
      <c r="D7" s="29">
        <v>21.701</v>
      </c>
      <c r="E7" s="30">
        <f t="shared" si="0"/>
        <v>21.701</v>
      </c>
      <c r="F7" s="31">
        <f t="shared" si="1"/>
        <v>1</v>
      </c>
      <c r="G7" s="359">
        <v>94.09</v>
      </c>
      <c r="H7" s="287"/>
      <c r="I7" s="361">
        <f t="shared" si="2"/>
        <v>94.09</v>
      </c>
      <c r="J7" s="277">
        <v>104.79</v>
      </c>
      <c r="K7" s="287"/>
      <c r="L7" s="361">
        <f>IF(J7="","",J7+K7)</f>
        <v>104.79</v>
      </c>
      <c r="M7" s="280">
        <f t="shared" si="3"/>
        <v>94.09</v>
      </c>
      <c r="N7" s="48">
        <f t="shared" si="4"/>
        <v>3</v>
      </c>
      <c r="O7" s="49">
        <f aca="true" t="shared" si="5" ref="O7:O13">IF(F7="","",SUM(N7,F7))</f>
        <v>4</v>
      </c>
      <c r="P7" s="183">
        <f>IF(O7="","",RANK(O7,$O$5:$O$15,1))</f>
        <v>1</v>
      </c>
      <c r="Q7" s="50">
        <f>IF(P7="","",VLOOKUP(P7,'Bodové hodnocení'!$A$1:$B$20,2,FALSE))</f>
        <v>11</v>
      </c>
      <c r="R7" s="41"/>
      <c r="S7" s="41"/>
    </row>
    <row r="8" spans="1:19" ht="15.75">
      <c r="A8" s="116" t="s">
        <v>18</v>
      </c>
      <c r="B8" s="111" t="s">
        <v>20</v>
      </c>
      <c r="C8" s="134">
        <v>51.175</v>
      </c>
      <c r="D8" s="135">
        <v>56.534</v>
      </c>
      <c r="E8" s="136">
        <f t="shared" si="0"/>
        <v>56.534</v>
      </c>
      <c r="F8" s="137">
        <f t="shared" si="1"/>
        <v>10</v>
      </c>
      <c r="G8" s="358">
        <v>117.28</v>
      </c>
      <c r="H8" s="288"/>
      <c r="I8" s="282">
        <f t="shared" si="2"/>
        <v>117.28</v>
      </c>
      <c r="J8" s="282"/>
      <c r="K8" s="288"/>
      <c r="L8" s="282">
        <f aca="true" t="shared" si="6" ref="L8:L13">IF(J8="","",J8+K8)</f>
      </c>
      <c r="M8" s="283">
        <f t="shared" si="3"/>
        <v>117.28</v>
      </c>
      <c r="N8" s="128">
        <f t="shared" si="4"/>
        <v>9</v>
      </c>
      <c r="O8" s="129">
        <f t="shared" si="5"/>
        <v>19</v>
      </c>
      <c r="P8" s="267">
        <f>IF(O8="","",RANK(O8,$O$5:$O$15,1))</f>
        <v>9</v>
      </c>
      <c r="Q8" s="161">
        <f>IF(P8="","",VLOOKUP(P8,'Bodové hodnocení'!$A$1:$B$20,2,FALSE))</f>
        <v>3</v>
      </c>
      <c r="R8" s="41"/>
      <c r="S8" s="41"/>
    </row>
    <row r="9" spans="1:19" ht="15.75">
      <c r="A9" s="42" t="s">
        <v>19</v>
      </c>
      <c r="B9" s="12" t="s">
        <v>5</v>
      </c>
      <c r="C9" s="43">
        <v>25.56</v>
      </c>
      <c r="D9" s="29">
        <v>26.442</v>
      </c>
      <c r="E9" s="30">
        <f t="shared" si="0"/>
        <v>26.442</v>
      </c>
      <c r="F9" s="31">
        <f t="shared" si="1"/>
        <v>3</v>
      </c>
      <c r="G9" s="359">
        <v>94.88</v>
      </c>
      <c r="H9" s="287"/>
      <c r="I9" s="361">
        <f t="shared" si="2"/>
        <v>94.88</v>
      </c>
      <c r="J9" s="277"/>
      <c r="K9" s="287"/>
      <c r="L9" s="361">
        <f t="shared" si="6"/>
      </c>
      <c r="M9" s="280">
        <f t="shared" si="3"/>
        <v>94.88</v>
      </c>
      <c r="N9" s="48">
        <f t="shared" si="4"/>
        <v>4</v>
      </c>
      <c r="O9" s="49">
        <f t="shared" si="5"/>
        <v>7</v>
      </c>
      <c r="P9" s="183">
        <f>IF(O9="","",RANK(O9,$O$5:$O$15,1))</f>
        <v>2</v>
      </c>
      <c r="Q9" s="50">
        <f>IF(P9="","",VLOOKUP(P9,'Bodové hodnocení'!$A$1:$B$20,2,FALSE))</f>
        <v>10</v>
      </c>
      <c r="R9" s="41"/>
      <c r="S9" s="41"/>
    </row>
    <row r="10" spans="1:19" ht="15.75">
      <c r="A10" s="116" t="s">
        <v>21</v>
      </c>
      <c r="B10" s="113" t="s">
        <v>4</v>
      </c>
      <c r="C10" s="134">
        <v>25.567</v>
      </c>
      <c r="D10" s="135">
        <v>26.749</v>
      </c>
      <c r="E10" s="136">
        <f t="shared" si="0"/>
        <v>26.749</v>
      </c>
      <c r="F10" s="137">
        <f t="shared" si="1"/>
        <v>4</v>
      </c>
      <c r="G10" s="358">
        <v>97.75</v>
      </c>
      <c r="H10" s="288"/>
      <c r="I10" s="282">
        <f t="shared" si="2"/>
        <v>97.75</v>
      </c>
      <c r="J10" s="282"/>
      <c r="K10" s="288"/>
      <c r="L10" s="282">
        <f t="shared" si="6"/>
      </c>
      <c r="M10" s="283">
        <f t="shared" si="3"/>
        <v>97.75</v>
      </c>
      <c r="N10" s="128">
        <f t="shared" si="4"/>
        <v>5</v>
      </c>
      <c r="O10" s="129">
        <f t="shared" si="5"/>
        <v>9</v>
      </c>
      <c r="P10" s="267">
        <v>5</v>
      </c>
      <c r="Q10" s="161">
        <f>IF(P10="","",VLOOKUP(P10,'Bodové hodnocení'!$A$1:$B$20,2,FALSE))</f>
        <v>7</v>
      </c>
      <c r="R10" s="41"/>
      <c r="S10" s="41"/>
    </row>
    <row r="11" spans="1:19" ht="15.75">
      <c r="A11" s="42" t="s">
        <v>23</v>
      </c>
      <c r="B11" s="12" t="s">
        <v>28</v>
      </c>
      <c r="C11" s="144">
        <v>31.108</v>
      </c>
      <c r="D11" s="145">
        <v>31.008</v>
      </c>
      <c r="E11" s="30">
        <f t="shared" si="0"/>
        <v>31.108</v>
      </c>
      <c r="F11" s="31">
        <f t="shared" si="1"/>
        <v>8</v>
      </c>
      <c r="G11" s="359">
        <v>84.09</v>
      </c>
      <c r="H11" s="287"/>
      <c r="I11" s="361">
        <f t="shared" si="2"/>
        <v>84.09</v>
      </c>
      <c r="J11" s="277">
        <v>101.8</v>
      </c>
      <c r="K11" s="287"/>
      <c r="L11" s="361">
        <f t="shared" si="6"/>
        <v>101.8</v>
      </c>
      <c r="M11" s="280">
        <f t="shared" si="3"/>
        <v>84.09</v>
      </c>
      <c r="N11" s="48">
        <f t="shared" si="4"/>
        <v>1</v>
      </c>
      <c r="O11" s="49">
        <f t="shared" si="5"/>
        <v>9</v>
      </c>
      <c r="P11" s="183">
        <v>6</v>
      </c>
      <c r="Q11" s="50">
        <f>IF(P11="","",VLOOKUP(P11,'Bodové hodnocení'!$A$1:$B$20,2,FALSE))</f>
        <v>6</v>
      </c>
      <c r="R11" s="41"/>
      <c r="S11" s="41"/>
    </row>
    <row r="12" spans="1:19" ht="15.75">
      <c r="A12" s="110" t="s">
        <v>24</v>
      </c>
      <c r="B12" s="113" t="s">
        <v>9</v>
      </c>
      <c r="C12" s="139">
        <v>23.094</v>
      </c>
      <c r="D12" s="140">
        <v>25.128</v>
      </c>
      <c r="E12" s="136">
        <f t="shared" si="0"/>
        <v>25.128</v>
      </c>
      <c r="F12" s="137">
        <f t="shared" si="1"/>
        <v>2</v>
      </c>
      <c r="G12" s="358">
        <v>102.25</v>
      </c>
      <c r="H12" s="288"/>
      <c r="I12" s="282">
        <f t="shared" si="2"/>
        <v>102.25</v>
      </c>
      <c r="J12" s="282"/>
      <c r="K12" s="288"/>
      <c r="L12" s="282">
        <f t="shared" si="6"/>
      </c>
      <c r="M12" s="283">
        <f t="shared" si="3"/>
        <v>102.25</v>
      </c>
      <c r="N12" s="128">
        <f t="shared" si="4"/>
        <v>7</v>
      </c>
      <c r="O12" s="129">
        <f t="shared" si="5"/>
        <v>9</v>
      </c>
      <c r="P12" s="267">
        <f>IF(O12="","",RANK(O12,$O$5:$O$15,1))</f>
        <v>4</v>
      </c>
      <c r="Q12" s="161">
        <f>IF(P12="","",VLOOKUP(P12,'Bodové hodnocení'!$A$1:$B$20,2,FALSE))</f>
        <v>8</v>
      </c>
      <c r="R12" s="41"/>
      <c r="S12" s="41"/>
    </row>
    <row r="13" spans="1:19" ht="15.75">
      <c r="A13" s="42" t="s">
        <v>25</v>
      </c>
      <c r="B13" s="12" t="s">
        <v>8</v>
      </c>
      <c r="C13" s="144">
        <v>27.874</v>
      </c>
      <c r="D13" s="145">
        <v>21.758</v>
      </c>
      <c r="E13" s="30">
        <f t="shared" si="0"/>
        <v>27.874</v>
      </c>
      <c r="F13" s="31">
        <f t="shared" si="1"/>
        <v>5</v>
      </c>
      <c r="G13" s="359">
        <v>82.94</v>
      </c>
      <c r="H13" s="287">
        <v>10</v>
      </c>
      <c r="I13" s="361">
        <f t="shared" si="2"/>
        <v>92.94</v>
      </c>
      <c r="J13" s="277"/>
      <c r="K13" s="287"/>
      <c r="L13" s="361">
        <f t="shared" si="6"/>
      </c>
      <c r="M13" s="280">
        <f t="shared" si="3"/>
        <v>92.94</v>
      </c>
      <c r="N13" s="48">
        <f t="shared" si="4"/>
        <v>2</v>
      </c>
      <c r="O13" s="49">
        <f t="shared" si="5"/>
        <v>7</v>
      </c>
      <c r="P13" s="183">
        <v>3</v>
      </c>
      <c r="Q13" s="50">
        <f>IF(P13="","",VLOOKUP(P13,'Bodové hodnocení'!$A$1:$B$20,2,FALSE))</f>
        <v>9</v>
      </c>
      <c r="R13" s="41"/>
      <c r="S13" s="41"/>
    </row>
    <row r="14" spans="1:19" ht="15.75">
      <c r="A14" s="110" t="s">
        <v>27</v>
      </c>
      <c r="B14" s="113" t="s">
        <v>93</v>
      </c>
      <c r="C14" s="139">
        <v>30.942</v>
      </c>
      <c r="D14" s="140" t="s">
        <v>91</v>
      </c>
      <c r="E14" s="136" t="s">
        <v>91</v>
      </c>
      <c r="F14" s="137">
        <v>11</v>
      </c>
      <c r="G14" s="358">
        <v>93.22</v>
      </c>
      <c r="H14" s="288">
        <v>30</v>
      </c>
      <c r="I14" s="282">
        <f>IF(G14="","",G14+H14)</f>
        <v>123.22</v>
      </c>
      <c r="J14" s="282"/>
      <c r="K14" s="288"/>
      <c r="L14" s="282">
        <f>IF(J14="","",J14+K14)</f>
      </c>
      <c r="M14" s="283">
        <f>IF(I14="","",MIN(L14,I14))</f>
        <v>123.22</v>
      </c>
      <c r="N14" s="128">
        <f>IF(M14="","",RANK(M14,$M$5:$M$15,1))</f>
        <v>10</v>
      </c>
      <c r="O14" s="129">
        <f>IF(F14="","",SUM(N14,F14))</f>
        <v>21</v>
      </c>
      <c r="P14" s="267">
        <f>IF(O14="","",RANK(O14,$O$5:$O$15,1))</f>
        <v>11</v>
      </c>
      <c r="Q14" s="161">
        <f>IF(P14="","",VLOOKUP(P14,'Bodové hodnocení'!$A$1:$B$20,2,FALSE))</f>
        <v>1</v>
      </c>
      <c r="R14" s="41"/>
      <c r="S14" s="41"/>
    </row>
    <row r="15" spans="1:19" ht="16.5" thickBot="1">
      <c r="A15" s="42" t="s">
        <v>29</v>
      </c>
      <c r="B15" s="12" t="s">
        <v>12</v>
      </c>
      <c r="C15" s="144">
        <v>43.952</v>
      </c>
      <c r="D15" s="145">
        <v>40.856</v>
      </c>
      <c r="E15" s="30">
        <f>IF(C15="","",MAX(C15,D15))</f>
        <v>43.952</v>
      </c>
      <c r="F15" s="31">
        <f>IF(C15="","",RANK(E15,$E$5:$E$15,1))</f>
        <v>9</v>
      </c>
      <c r="G15" s="359">
        <v>135.04</v>
      </c>
      <c r="H15" s="287">
        <v>10</v>
      </c>
      <c r="I15" s="361">
        <f>IF(G15="","",G15+H15)</f>
        <v>145.04</v>
      </c>
      <c r="J15" s="277"/>
      <c r="K15" s="287"/>
      <c r="L15" s="361">
        <f>IF(J15="","",J15+K15)</f>
      </c>
      <c r="M15" s="280">
        <f>IF(I15="","",MIN(L15,I15))</f>
        <v>145.04</v>
      </c>
      <c r="N15" s="48">
        <f>IF(M15="","",RANK(M15,$M$5:$M$15,1))</f>
        <v>11</v>
      </c>
      <c r="O15" s="49">
        <f>IF(F15="","",SUM(N15,F15))</f>
        <v>20</v>
      </c>
      <c r="P15" s="252">
        <f>IF(O15="","",RANK(O15,$O$5:$O$15,1))</f>
        <v>10</v>
      </c>
      <c r="Q15" s="50">
        <f>IF(P15="","",VLOOKUP(P15,'Bodové hodnocení'!$A$1:$B$20,2,FALSE))</f>
        <v>2</v>
      </c>
      <c r="R15" s="41"/>
      <c r="S15" s="41"/>
    </row>
    <row r="16" spans="1:19" ht="15.75" customHeight="1" thickBot="1">
      <c r="A16" s="51"/>
      <c r="B16" s="51"/>
      <c r="C16" s="52"/>
      <c r="D16" s="52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270"/>
      <c r="Q16" s="53"/>
      <c r="R16" s="41"/>
      <c r="S16" s="61">
        <f>IF(R16="","",VLOOKUP(R16,'Bodové hodnocení'!$A$1:$B$20,2,FALSE))</f>
      </c>
    </row>
    <row r="17" spans="1:19" ht="16.5" thickBot="1">
      <c r="A17" s="464" t="s">
        <v>47</v>
      </c>
      <c r="B17" s="464"/>
      <c r="C17" s="464" t="s">
        <v>34</v>
      </c>
      <c r="D17" s="464"/>
      <c r="E17" s="464"/>
      <c r="F17" s="464"/>
      <c r="G17" s="466" t="s">
        <v>35</v>
      </c>
      <c r="H17" s="466"/>
      <c r="I17" s="466"/>
      <c r="J17" s="466"/>
      <c r="K17" s="466"/>
      <c r="L17" s="466"/>
      <c r="M17" s="466"/>
      <c r="N17" s="466"/>
      <c r="O17" s="465" t="s">
        <v>36</v>
      </c>
      <c r="P17" s="462" t="s">
        <v>37</v>
      </c>
      <c r="Q17" s="461" t="s">
        <v>38</v>
      </c>
      <c r="R17" s="41"/>
      <c r="S17" s="61">
        <f>IF(R17="","",VLOOKUP(R17,'Bodové hodnocení'!$A$1:$B$20,2,FALSE))</f>
      </c>
    </row>
    <row r="18" spans="1:19" ht="16.5" thickBot="1">
      <c r="A18" s="131" t="s">
        <v>39</v>
      </c>
      <c r="B18" s="125" t="s">
        <v>2</v>
      </c>
      <c r="C18" s="173" t="s">
        <v>41</v>
      </c>
      <c r="D18" s="175" t="s">
        <v>40</v>
      </c>
      <c r="E18" s="200" t="s">
        <v>42</v>
      </c>
      <c r="F18" s="152" t="s">
        <v>43</v>
      </c>
      <c r="G18" s="173" t="s">
        <v>44</v>
      </c>
      <c r="H18" s="178" t="s">
        <v>45</v>
      </c>
      <c r="I18" s="201"/>
      <c r="J18" s="175" t="s">
        <v>46</v>
      </c>
      <c r="K18" s="178" t="s">
        <v>45</v>
      </c>
      <c r="L18" s="178"/>
      <c r="M18" s="200" t="s">
        <v>42</v>
      </c>
      <c r="N18" s="152" t="s">
        <v>43</v>
      </c>
      <c r="O18" s="465"/>
      <c r="P18" s="462"/>
      <c r="Q18" s="461"/>
      <c r="R18" s="41"/>
      <c r="S18" s="60"/>
    </row>
    <row r="19" spans="1:19" ht="15.75">
      <c r="A19" s="27" t="s">
        <v>14</v>
      </c>
      <c r="B19" s="19" t="s">
        <v>7</v>
      </c>
      <c r="C19" s="28">
        <v>23.487</v>
      </c>
      <c r="D19" s="54">
        <v>26.038</v>
      </c>
      <c r="E19" s="30">
        <f aca="true" t="shared" si="7" ref="E19:E26">IF(C19="","",MAX(C19,D19))</f>
        <v>26.038</v>
      </c>
      <c r="F19" s="58">
        <f aca="true" t="shared" si="8" ref="F19:F32">IF(C19="","",RANK(E19,$E$19:$E$32,1))</f>
        <v>10</v>
      </c>
      <c r="G19" s="276">
        <v>67.02</v>
      </c>
      <c r="H19" s="287"/>
      <c r="I19" s="360">
        <f aca="true" t="shared" si="9" ref="I19:I32">IF(G19="","",G19+H19)</f>
        <v>67.02</v>
      </c>
      <c r="J19" s="279"/>
      <c r="K19" s="289"/>
      <c r="L19" s="361">
        <f aca="true" t="shared" si="10" ref="L19:L32">IF(J19="","",J19+K19)</f>
      </c>
      <c r="M19" s="280">
        <f>IF(I19="","",MIN(L19,I19))</f>
        <v>67.02</v>
      </c>
      <c r="N19" s="38">
        <f>IF(M19="","",RANK(M19,$M$19:$M$32,1))</f>
        <v>2</v>
      </c>
      <c r="O19" s="49">
        <f aca="true" t="shared" si="11" ref="O19:O32">IF(F19="","",SUM(N19,F19))</f>
        <v>12</v>
      </c>
      <c r="P19" s="183">
        <v>5</v>
      </c>
      <c r="Q19" s="50">
        <f>IF(P19="","",VLOOKUP(P19,'Bodové hodnocení'!$A$1:$B$20,2,FALSE))</f>
        <v>7</v>
      </c>
      <c r="R19" s="41"/>
      <c r="S19" s="41"/>
    </row>
    <row r="20" spans="1:19" ht="15.75">
      <c r="A20" s="116" t="s">
        <v>15</v>
      </c>
      <c r="B20" s="130" t="s">
        <v>22</v>
      </c>
      <c r="C20" s="134">
        <v>23.722</v>
      </c>
      <c r="D20" s="141">
        <v>24.525</v>
      </c>
      <c r="E20" s="136">
        <f t="shared" si="7"/>
        <v>24.525</v>
      </c>
      <c r="F20" s="128">
        <f t="shared" si="8"/>
        <v>8</v>
      </c>
      <c r="G20" s="358">
        <v>64.42</v>
      </c>
      <c r="H20" s="288">
        <v>10</v>
      </c>
      <c r="I20" s="282">
        <f t="shared" si="9"/>
        <v>74.42</v>
      </c>
      <c r="J20" s="282">
        <v>85.66</v>
      </c>
      <c r="K20" s="288"/>
      <c r="L20" s="282">
        <f t="shared" si="10"/>
        <v>85.66</v>
      </c>
      <c r="M20" s="283">
        <f aca="true" t="shared" si="12" ref="M20:M27">IF(I20="","",MIN(L20,I20))</f>
        <v>74.42</v>
      </c>
      <c r="N20" s="128">
        <f>IF(M20="","",RANK(M20,$M$19:$M$32,1))</f>
        <v>9</v>
      </c>
      <c r="O20" s="129">
        <f>IF(F20="","",SUM(N20,F20))</f>
        <v>17</v>
      </c>
      <c r="P20" s="251">
        <f>IF(O20="","",RANK(O20,$O$19:$O$32,1))</f>
        <v>10</v>
      </c>
      <c r="Q20" s="124">
        <f>IF(P20="","",VLOOKUP(P20,'Bodové hodnocení'!$A$1:$B$20,2,FALSE))</f>
        <v>2</v>
      </c>
      <c r="R20" s="41"/>
      <c r="S20" s="41"/>
    </row>
    <row r="21" spans="1:17" ht="15.75">
      <c r="A21" s="42" t="s">
        <v>16</v>
      </c>
      <c r="B21" s="20" t="s">
        <v>6</v>
      </c>
      <c r="C21" s="43">
        <v>24.745</v>
      </c>
      <c r="D21" s="57">
        <v>24.926</v>
      </c>
      <c r="E21" s="30">
        <f t="shared" si="7"/>
        <v>24.926</v>
      </c>
      <c r="F21" s="58">
        <f t="shared" si="8"/>
        <v>9</v>
      </c>
      <c r="G21" s="359">
        <v>67.57</v>
      </c>
      <c r="H21" s="287"/>
      <c r="I21" s="361">
        <f t="shared" si="9"/>
        <v>67.57</v>
      </c>
      <c r="J21" s="277"/>
      <c r="K21" s="287"/>
      <c r="L21" s="361">
        <f t="shared" si="10"/>
      </c>
      <c r="M21" s="280">
        <f t="shared" si="12"/>
        <v>67.57</v>
      </c>
      <c r="N21" s="48">
        <f>IF(M21="","",RANK(M21,$M$19:$M$32,1))</f>
        <v>4</v>
      </c>
      <c r="O21" s="49">
        <f t="shared" si="11"/>
        <v>13</v>
      </c>
      <c r="P21" s="183">
        <v>8</v>
      </c>
      <c r="Q21" s="50">
        <f>IF(P21="","",VLOOKUP(P21,'Bodové hodnocení'!$A$1:$B$20,2,FALSE))</f>
        <v>4</v>
      </c>
    </row>
    <row r="22" spans="1:17" ht="15.75">
      <c r="A22" s="116" t="s">
        <v>18</v>
      </c>
      <c r="B22" s="130" t="s">
        <v>17</v>
      </c>
      <c r="C22" s="134">
        <v>19.555</v>
      </c>
      <c r="D22" s="141">
        <v>19.321</v>
      </c>
      <c r="E22" s="136">
        <f t="shared" si="7"/>
        <v>19.555</v>
      </c>
      <c r="F22" s="128">
        <f t="shared" si="8"/>
        <v>4</v>
      </c>
      <c r="G22" s="358">
        <v>71.37</v>
      </c>
      <c r="H22" s="288"/>
      <c r="I22" s="282">
        <f t="shared" si="9"/>
        <v>71.37</v>
      </c>
      <c r="J22" s="282"/>
      <c r="K22" s="288"/>
      <c r="L22" s="282">
        <f t="shared" si="10"/>
      </c>
      <c r="M22" s="283">
        <f t="shared" si="12"/>
        <v>71.37</v>
      </c>
      <c r="N22" s="128">
        <f aca="true" t="shared" si="13" ref="N22:N29">IF(M22="","",RANK(M22,$M$19:$M$32,1))</f>
        <v>7</v>
      </c>
      <c r="O22" s="129">
        <f t="shared" si="11"/>
        <v>11</v>
      </c>
      <c r="P22" s="251">
        <f>IF(O22="","",RANK(O22,$O$19:$O$32,1))</f>
        <v>3</v>
      </c>
      <c r="Q22" s="124">
        <f>IF(P22="","",VLOOKUP(P22,'Bodové hodnocení'!$A$1:$B$20,2,FALSE))</f>
        <v>9</v>
      </c>
    </row>
    <row r="23" spans="1:17" ht="15.75">
      <c r="A23" s="42" t="s">
        <v>19</v>
      </c>
      <c r="B23" s="20" t="s">
        <v>20</v>
      </c>
      <c r="C23" s="43">
        <v>34.034</v>
      </c>
      <c r="D23" s="57">
        <v>44.686</v>
      </c>
      <c r="E23" s="30">
        <f t="shared" si="7"/>
        <v>44.686</v>
      </c>
      <c r="F23" s="58">
        <f t="shared" si="8"/>
        <v>12</v>
      </c>
      <c r="G23" s="359">
        <v>96.63</v>
      </c>
      <c r="H23" s="287"/>
      <c r="I23" s="361">
        <f t="shared" si="9"/>
        <v>96.63</v>
      </c>
      <c r="J23" s="277"/>
      <c r="K23" s="287"/>
      <c r="L23" s="361">
        <f t="shared" si="10"/>
      </c>
      <c r="M23" s="280">
        <f t="shared" si="12"/>
        <v>96.63</v>
      </c>
      <c r="N23" s="48">
        <f t="shared" si="13"/>
        <v>14</v>
      </c>
      <c r="O23" s="49">
        <f t="shared" si="11"/>
        <v>26</v>
      </c>
      <c r="P23" s="183">
        <f>IF(O23="","",RANK(O23,$O$19:$O$32,1))</f>
        <v>14</v>
      </c>
      <c r="Q23" s="50">
        <f>IF(P23="","",VLOOKUP(P23,'Bodové hodnocení'!$A$1:$B$20,2,FALSE))</f>
        <v>1</v>
      </c>
    </row>
    <row r="24" spans="1:17" ht="15.75">
      <c r="A24" s="116" t="s">
        <v>21</v>
      </c>
      <c r="B24" s="130" t="s">
        <v>5</v>
      </c>
      <c r="C24" s="134">
        <v>24.49</v>
      </c>
      <c r="D24" s="141">
        <v>23.409</v>
      </c>
      <c r="E24" s="136">
        <f t="shared" si="7"/>
        <v>24.49</v>
      </c>
      <c r="F24" s="128">
        <f t="shared" si="8"/>
        <v>7</v>
      </c>
      <c r="G24" s="358">
        <v>70.13</v>
      </c>
      <c r="H24" s="288"/>
      <c r="I24" s="282">
        <f t="shared" si="9"/>
        <v>70.13</v>
      </c>
      <c r="J24" s="282"/>
      <c r="K24" s="288"/>
      <c r="L24" s="282">
        <f t="shared" si="10"/>
      </c>
      <c r="M24" s="283">
        <f t="shared" si="12"/>
        <v>70.13</v>
      </c>
      <c r="N24" s="128">
        <f t="shared" si="13"/>
        <v>5</v>
      </c>
      <c r="O24" s="129">
        <f t="shared" si="11"/>
        <v>12</v>
      </c>
      <c r="P24" s="251">
        <f>IF(O24="","",RANK(O24,$O$19:$O$32,1))</f>
        <v>4</v>
      </c>
      <c r="Q24" s="124">
        <f>IF(P24="","",VLOOKUP(P24,'Bodové hodnocení'!$A$1:$B$20,2,FALSE))</f>
        <v>8</v>
      </c>
    </row>
    <row r="25" spans="1:17" ht="15.75">
      <c r="A25" s="42" t="s">
        <v>23</v>
      </c>
      <c r="B25" s="20" t="s">
        <v>4</v>
      </c>
      <c r="C25" s="144">
        <v>19.268</v>
      </c>
      <c r="D25" s="62">
        <v>18.175</v>
      </c>
      <c r="E25" s="143">
        <f t="shared" si="7"/>
        <v>19.268</v>
      </c>
      <c r="F25" s="58">
        <f t="shared" si="8"/>
        <v>3</v>
      </c>
      <c r="G25" s="359">
        <v>79.52</v>
      </c>
      <c r="H25" s="287"/>
      <c r="I25" s="361">
        <f t="shared" si="9"/>
        <v>79.52</v>
      </c>
      <c r="J25" s="277"/>
      <c r="K25" s="287"/>
      <c r="L25" s="361">
        <f t="shared" si="10"/>
      </c>
      <c r="M25" s="280">
        <f t="shared" si="12"/>
        <v>79.52</v>
      </c>
      <c r="N25" s="48">
        <f t="shared" si="13"/>
        <v>10</v>
      </c>
      <c r="O25" s="181">
        <f t="shared" si="11"/>
        <v>13</v>
      </c>
      <c r="P25" s="252">
        <v>7</v>
      </c>
      <c r="Q25" s="182">
        <f>IF(P25="","",VLOOKUP(P25,'Bodové hodnocení'!$A$1:$B$20,2,FALSE))</f>
        <v>5</v>
      </c>
    </row>
    <row r="26" spans="1:17" ht="15.75">
      <c r="A26" s="116" t="s">
        <v>24</v>
      </c>
      <c r="B26" s="130" t="s">
        <v>26</v>
      </c>
      <c r="C26" s="134">
        <v>42.565</v>
      </c>
      <c r="D26" s="141">
        <v>46.618</v>
      </c>
      <c r="E26" s="136">
        <f t="shared" si="7"/>
        <v>46.618</v>
      </c>
      <c r="F26" s="128">
        <f t="shared" si="8"/>
        <v>14</v>
      </c>
      <c r="G26" s="358">
        <v>71.04</v>
      </c>
      <c r="H26" s="288"/>
      <c r="I26" s="282">
        <f t="shared" si="9"/>
        <v>71.04</v>
      </c>
      <c r="J26" s="282">
        <v>85.76</v>
      </c>
      <c r="K26" s="288">
        <v>10</v>
      </c>
      <c r="L26" s="282">
        <f t="shared" si="10"/>
        <v>95.76</v>
      </c>
      <c r="M26" s="283">
        <f t="shared" si="12"/>
        <v>71.04</v>
      </c>
      <c r="N26" s="128">
        <f t="shared" si="13"/>
        <v>6</v>
      </c>
      <c r="O26" s="129">
        <f t="shared" si="11"/>
        <v>20</v>
      </c>
      <c r="P26" s="251">
        <f aca="true" t="shared" si="14" ref="P26:P32">IF(O26="","",RANK(O26,$O$19:$O$32,1))</f>
        <v>12</v>
      </c>
      <c r="Q26" s="124">
        <f>IF(P26="","",VLOOKUP(P26,'Bodové hodnocení'!$A$1:$B$20,2,FALSE))</f>
        <v>1</v>
      </c>
    </row>
    <row r="27" spans="1:17" ht="15.75">
      <c r="A27" s="42" t="s">
        <v>25</v>
      </c>
      <c r="B27" s="20" t="s">
        <v>28</v>
      </c>
      <c r="C27" s="43">
        <v>18.71</v>
      </c>
      <c r="D27" s="62">
        <v>18.209</v>
      </c>
      <c r="E27" s="30">
        <f aca="true" t="shared" si="15" ref="E27:E32">IF(C27="","",MAX(C27,D27))</f>
        <v>18.71</v>
      </c>
      <c r="F27" s="58">
        <f t="shared" si="8"/>
        <v>1</v>
      </c>
      <c r="G27" s="359">
        <v>62.23</v>
      </c>
      <c r="H27" s="287">
        <v>20</v>
      </c>
      <c r="I27" s="361">
        <f t="shared" si="9"/>
        <v>82.22999999999999</v>
      </c>
      <c r="J27" s="277"/>
      <c r="K27" s="287"/>
      <c r="L27" s="361">
        <f t="shared" si="10"/>
      </c>
      <c r="M27" s="280">
        <f t="shared" si="12"/>
        <v>82.22999999999999</v>
      </c>
      <c r="N27" s="48">
        <f>IF(M27="","",RANK(M27,$M$19:$M$32,1))</f>
        <v>12</v>
      </c>
      <c r="O27" s="49">
        <f t="shared" si="11"/>
        <v>13</v>
      </c>
      <c r="P27" s="183">
        <f t="shared" si="14"/>
        <v>6</v>
      </c>
      <c r="Q27" s="50">
        <f>IF(P27="","",VLOOKUP(P27,'Bodové hodnocení'!$A$1:$B$20,2,FALSE))</f>
        <v>6</v>
      </c>
    </row>
    <row r="28" spans="1:17" ht="15.75">
      <c r="A28" s="116" t="s">
        <v>27</v>
      </c>
      <c r="B28" s="130" t="s">
        <v>9</v>
      </c>
      <c r="C28" s="142">
        <v>24.778</v>
      </c>
      <c r="D28" s="141">
        <v>26.126</v>
      </c>
      <c r="E28" s="136">
        <f t="shared" si="15"/>
        <v>26.126</v>
      </c>
      <c r="F28" s="128">
        <f t="shared" si="8"/>
        <v>11</v>
      </c>
      <c r="G28" s="281">
        <v>72.03</v>
      </c>
      <c r="H28" s="288">
        <v>10</v>
      </c>
      <c r="I28" s="282">
        <f t="shared" si="9"/>
        <v>82.03</v>
      </c>
      <c r="J28" s="282"/>
      <c r="K28" s="288"/>
      <c r="L28" s="282">
        <f t="shared" si="10"/>
      </c>
      <c r="M28" s="283">
        <f>IF(I28="","",MIN(L28,I28))</f>
        <v>82.03</v>
      </c>
      <c r="N28" s="128">
        <f>IF(M28="","",RANK(M28,$M$19:$M$32,1))</f>
        <v>11</v>
      </c>
      <c r="O28" s="129">
        <f t="shared" si="11"/>
        <v>22</v>
      </c>
      <c r="P28" s="251">
        <f t="shared" si="14"/>
        <v>13</v>
      </c>
      <c r="Q28" s="124">
        <f>IF(P28="","",VLOOKUP(P28,'Bodové hodnocení'!$A$1:$B$20,2,FALSE))</f>
        <v>1</v>
      </c>
    </row>
    <row r="29" spans="1:17" ht="15.75">
      <c r="A29" s="64" t="s">
        <v>29</v>
      </c>
      <c r="B29" s="21" t="s">
        <v>12</v>
      </c>
      <c r="C29" s="43">
        <v>18.445</v>
      </c>
      <c r="D29" s="62">
        <v>18.713</v>
      </c>
      <c r="E29" s="30">
        <f t="shared" si="15"/>
        <v>18.713</v>
      </c>
      <c r="F29" s="58">
        <f t="shared" si="8"/>
        <v>2</v>
      </c>
      <c r="G29" s="359">
        <v>61.93</v>
      </c>
      <c r="H29" s="287">
        <v>10</v>
      </c>
      <c r="I29" s="361">
        <f t="shared" si="9"/>
        <v>71.93</v>
      </c>
      <c r="J29" s="277"/>
      <c r="K29" s="287"/>
      <c r="L29" s="361">
        <f t="shared" si="10"/>
      </c>
      <c r="M29" s="280">
        <f>IF(I29="","",MIN(L29,I29))</f>
        <v>71.93</v>
      </c>
      <c r="N29" s="48">
        <f t="shared" si="13"/>
        <v>8</v>
      </c>
      <c r="O29" s="49">
        <f t="shared" si="11"/>
        <v>10</v>
      </c>
      <c r="P29" s="183">
        <f t="shared" si="14"/>
        <v>2</v>
      </c>
      <c r="Q29" s="50">
        <f>IF(P29="","",VLOOKUP(P29,'Bodové hodnocení'!$A$1:$B$20,2,FALSE))</f>
        <v>10</v>
      </c>
    </row>
    <row r="30" spans="1:17" ht="15.75">
      <c r="A30" s="110" t="s">
        <v>30</v>
      </c>
      <c r="B30" s="130" t="s">
        <v>10</v>
      </c>
      <c r="C30" s="142">
        <v>45.405</v>
      </c>
      <c r="D30" s="141">
        <v>45.529</v>
      </c>
      <c r="E30" s="136">
        <f t="shared" si="15"/>
        <v>45.529</v>
      </c>
      <c r="F30" s="128">
        <f t="shared" si="8"/>
        <v>13</v>
      </c>
      <c r="G30" s="281">
        <v>67.18</v>
      </c>
      <c r="H30" s="288"/>
      <c r="I30" s="282">
        <f t="shared" si="9"/>
        <v>67.18</v>
      </c>
      <c r="J30" s="282"/>
      <c r="K30" s="288"/>
      <c r="L30" s="282">
        <f t="shared" si="10"/>
      </c>
      <c r="M30" s="283">
        <f>IF(I30="","",MIN(L30,I30))</f>
        <v>67.18</v>
      </c>
      <c r="N30" s="128">
        <f>IF(M30="","",RANK(M30,$M$19:$M$32,1))</f>
        <v>3</v>
      </c>
      <c r="O30" s="129">
        <f t="shared" si="11"/>
        <v>16</v>
      </c>
      <c r="P30" s="251">
        <f t="shared" si="14"/>
        <v>9</v>
      </c>
      <c r="Q30" s="124">
        <f>IF(P30="","",VLOOKUP(P30,'Bodové hodnocení'!$A$1:$B$20,2,FALSE))</f>
        <v>3</v>
      </c>
    </row>
    <row r="31" spans="1:17" ht="15.75">
      <c r="A31" s="42" t="s">
        <v>31</v>
      </c>
      <c r="B31" s="20" t="s">
        <v>8</v>
      </c>
      <c r="C31" s="43">
        <v>22.359</v>
      </c>
      <c r="D31" s="62">
        <v>21.378</v>
      </c>
      <c r="E31" s="30">
        <f t="shared" si="15"/>
        <v>22.359</v>
      </c>
      <c r="F31" s="58">
        <f t="shared" si="8"/>
        <v>6</v>
      </c>
      <c r="G31" s="359">
        <v>65.99</v>
      </c>
      <c r="H31" s="287"/>
      <c r="I31" s="361">
        <f t="shared" si="9"/>
        <v>65.99</v>
      </c>
      <c r="J31" s="277"/>
      <c r="K31" s="287"/>
      <c r="L31" s="361">
        <f t="shared" si="10"/>
      </c>
      <c r="M31" s="280">
        <f>IF(I31="","",MIN(L31,I31))</f>
        <v>65.99</v>
      </c>
      <c r="N31" s="48">
        <f>IF(M31="","",RANK(M31,$M$19:$M$32,1))</f>
        <v>1</v>
      </c>
      <c r="O31" s="49">
        <f t="shared" si="11"/>
        <v>7</v>
      </c>
      <c r="P31" s="183">
        <f t="shared" si="14"/>
        <v>1</v>
      </c>
      <c r="Q31" s="50">
        <f>IF(P31="","",VLOOKUP(P31,'Bodové hodnocení'!$A$1:$B$20,2,FALSE))</f>
        <v>11</v>
      </c>
    </row>
    <row r="32" spans="1:17" ht="16.5" thickBot="1">
      <c r="A32" s="114" t="s">
        <v>32</v>
      </c>
      <c r="B32" s="167" t="s">
        <v>92</v>
      </c>
      <c r="C32" s="149">
        <v>19.593</v>
      </c>
      <c r="D32" s="150">
        <v>20.08</v>
      </c>
      <c r="E32" s="151">
        <f t="shared" si="15"/>
        <v>20.08</v>
      </c>
      <c r="F32" s="152">
        <f t="shared" si="8"/>
        <v>5</v>
      </c>
      <c r="G32" s="281">
        <v>73.72</v>
      </c>
      <c r="H32" s="288">
        <v>20</v>
      </c>
      <c r="I32" s="282">
        <f t="shared" si="9"/>
        <v>93.72</v>
      </c>
      <c r="J32" s="282"/>
      <c r="K32" s="288"/>
      <c r="L32" s="282">
        <f t="shared" si="10"/>
      </c>
      <c r="M32" s="283">
        <f>IF(I32="","",MIN(L32,I32))</f>
        <v>93.72</v>
      </c>
      <c r="N32" s="152">
        <f>IF(M32="","",RANK(M32,$M$19:$M$32,1))</f>
        <v>13</v>
      </c>
      <c r="O32" s="157">
        <f t="shared" si="11"/>
        <v>18</v>
      </c>
      <c r="P32" s="271">
        <f t="shared" si="14"/>
        <v>11</v>
      </c>
      <c r="Q32" s="158">
        <f>IF(P32="","",VLOOKUP(P32,'Bodové hodnocení'!$A$1:$B$20,2,FALSE))</f>
        <v>1</v>
      </c>
    </row>
    <row r="33" spans="2:17" ht="1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72"/>
      <c r="Q33" s="17"/>
    </row>
  </sheetData>
  <sheetProtection selectLockedCells="1" selectUnlockedCells="1"/>
  <mergeCells count="13">
    <mergeCell ref="A17:B17"/>
    <mergeCell ref="C17:F17"/>
    <mergeCell ref="G17:N17"/>
    <mergeCell ref="O17:O18"/>
    <mergeCell ref="P17:P18"/>
    <mergeCell ref="Q17:Q18"/>
    <mergeCell ref="A1:Q1"/>
    <mergeCell ref="A3:B3"/>
    <mergeCell ref="C3:F3"/>
    <mergeCell ref="G3:N3"/>
    <mergeCell ref="O3:O4"/>
    <mergeCell ref="P3:P4"/>
    <mergeCell ref="Q3:Q4"/>
  </mergeCells>
  <printOptions/>
  <pageMargins left="0.11811023622047245" right="0.11811023622047245" top="0.5905511811023623" bottom="0.5905511811023623" header="0.5118110236220472" footer="0.31496062992125984"/>
  <pageSetup horizontalDpi="300" verticalDpi="300" orientation="landscape" paperSize="9" scale="75" r:id="rId1"/>
  <headerFooter alignWithMargins="0">
    <oddFooter>&amp;CHlučinská liga mládeže - 5. ročník 2016 / 2017&amp;RPro HLM zpracoval Durlák Jan</oddFooter>
  </headerFooter>
  <colBreaks count="1" manualBreakCount="1">
    <brk id="1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="90" zoomScaleNormal="90" zoomScalePageLayoutView="0" workbookViewId="0" topLeftCell="A1">
      <selection activeCell="B9" sqref="B9"/>
    </sheetView>
  </sheetViews>
  <sheetFormatPr defaultColWidth="9.140625" defaultRowHeight="15"/>
  <cols>
    <col min="1" max="1" width="9.140625" style="65" customWidth="1"/>
    <col min="2" max="2" width="20.8515625" style="65" customWidth="1"/>
    <col min="3" max="3" width="12.7109375" style="66" customWidth="1"/>
    <col min="4" max="8" width="12.7109375" style="65" customWidth="1"/>
    <col min="9" max="9" width="12.7109375" style="275" customWidth="1"/>
    <col min="10" max="10" width="12.7109375" style="65" customWidth="1"/>
    <col min="11" max="11" width="9.7109375" style="67" customWidth="1"/>
    <col min="12" max="15" width="9.140625" style="68" customWidth="1"/>
    <col min="16" max="16384" width="9.140625" style="66" customWidth="1"/>
  </cols>
  <sheetData>
    <row r="1" spans="1:11" ht="26.25" customHeight="1" thickBot="1">
      <c r="A1" s="488" t="s">
        <v>82</v>
      </c>
      <c r="B1" s="488"/>
      <c r="C1" s="488"/>
      <c r="D1" s="488"/>
      <c r="E1" s="488"/>
      <c r="F1" s="488"/>
      <c r="G1" s="488"/>
      <c r="H1" s="488"/>
      <c r="I1" s="488"/>
      <c r="J1" s="488"/>
      <c r="K1" s="69"/>
    </row>
    <row r="2" spans="1:10" ht="28.5" thickBot="1">
      <c r="A2" s="489" t="s">
        <v>48</v>
      </c>
      <c r="B2" s="489"/>
      <c r="C2" s="489"/>
      <c r="D2" s="489"/>
      <c r="E2" s="489"/>
      <c r="F2" s="489"/>
      <c r="G2" s="489"/>
      <c r="H2" s="489"/>
      <c r="I2" s="489"/>
      <c r="J2" s="489"/>
    </row>
    <row r="3" spans="1:15" s="71" customFormat="1" ht="16.5" customHeight="1" thickBot="1">
      <c r="A3" s="104" t="s">
        <v>49</v>
      </c>
      <c r="B3" s="105" t="s">
        <v>2</v>
      </c>
      <c r="C3" s="106" t="s">
        <v>44</v>
      </c>
      <c r="D3" s="107" t="s">
        <v>50</v>
      </c>
      <c r="E3" s="107" t="s">
        <v>51</v>
      </c>
      <c r="F3" s="107" t="s">
        <v>52</v>
      </c>
      <c r="G3" s="108" t="s">
        <v>53</v>
      </c>
      <c r="H3" s="109" t="s">
        <v>54</v>
      </c>
      <c r="I3" s="273" t="s">
        <v>55</v>
      </c>
      <c r="J3" s="208" t="s">
        <v>38</v>
      </c>
      <c r="K3" s="70"/>
      <c r="L3" s="70"/>
      <c r="M3" s="70"/>
      <c r="N3" s="70"/>
      <c r="O3" s="70"/>
    </row>
    <row r="4" spans="1:15" s="71" customFormat="1" ht="15.75" customHeight="1">
      <c r="A4" s="299" t="s">
        <v>16</v>
      </c>
      <c r="B4" s="300" t="s">
        <v>22</v>
      </c>
      <c r="C4" s="301">
        <v>0.0007206712962962964</v>
      </c>
      <c r="D4" s="302">
        <v>0.0007471180555555556</v>
      </c>
      <c r="E4" s="302">
        <v>0.0008163657407407408</v>
      </c>
      <c r="F4" s="302">
        <v>0.0008244907407407408</v>
      </c>
      <c r="G4" s="303">
        <v>0.0008386342592592593</v>
      </c>
      <c r="H4" s="304">
        <f aca="true" t="shared" si="0" ref="H4:H14">IF(G4="","",SUM(C4:G4))</f>
        <v>0.0039472800925925925</v>
      </c>
      <c r="I4" s="316">
        <f aca="true" t="shared" si="1" ref="I4:I14">IF(H4="","",RANK(H4,$H$4:$H$14,1))</f>
        <v>1</v>
      </c>
      <c r="J4" s="73">
        <f>IF(I4="","",VLOOKUP(I4,'Bodové hodnocení'!$A$1:$B$20,2,FALSE))</f>
        <v>11</v>
      </c>
      <c r="K4" s="70"/>
      <c r="L4" s="70"/>
      <c r="M4" s="70"/>
      <c r="N4" s="70"/>
      <c r="O4" s="70"/>
    </row>
    <row r="5" spans="1:15" s="71" customFormat="1" ht="15.75" customHeight="1">
      <c r="A5" s="317" t="s">
        <v>21</v>
      </c>
      <c r="B5" s="318" t="s">
        <v>28</v>
      </c>
      <c r="C5" s="319">
        <v>0.0007508217592592592</v>
      </c>
      <c r="D5" s="320">
        <v>0.000771087962962963</v>
      </c>
      <c r="E5" s="320">
        <v>0.0008217592592592592</v>
      </c>
      <c r="F5" s="320">
        <v>0.0008473263888888889</v>
      </c>
      <c r="G5" s="321">
        <v>0.0008523611111111111</v>
      </c>
      <c r="H5" s="322">
        <f t="shared" si="0"/>
        <v>0.004043356481481481</v>
      </c>
      <c r="I5" s="323">
        <f t="shared" si="1"/>
        <v>2</v>
      </c>
      <c r="J5" s="112">
        <f>IF(I5="","",VLOOKUP(I5,'Bodové hodnocení'!$A$1:$B$20,2,FALSE))</f>
        <v>10</v>
      </c>
      <c r="K5" s="70"/>
      <c r="L5" s="70"/>
      <c r="M5" s="70"/>
      <c r="N5" s="70"/>
      <c r="O5" s="70"/>
    </row>
    <row r="6" spans="1:15" s="71" customFormat="1" ht="15.75" customHeight="1">
      <c r="A6" s="299" t="s">
        <v>25</v>
      </c>
      <c r="B6" s="305" t="s">
        <v>5</v>
      </c>
      <c r="C6" s="306">
        <v>0.0006961342592592592</v>
      </c>
      <c r="D6" s="307">
        <v>0.0008220486111111112</v>
      </c>
      <c r="E6" s="307">
        <v>0.0008498726851851852</v>
      </c>
      <c r="F6" s="307">
        <v>0.0009060763888888888</v>
      </c>
      <c r="G6" s="308">
        <v>0.0009342476851851852</v>
      </c>
      <c r="H6" s="304">
        <f t="shared" si="0"/>
        <v>0.00420837962962963</v>
      </c>
      <c r="I6" s="316">
        <f t="shared" si="1"/>
        <v>3</v>
      </c>
      <c r="J6" s="73">
        <f>IF(I6="","",VLOOKUP(I6,'Bodové hodnocení'!$A$1:$B$20,2,FALSE))</f>
        <v>9</v>
      </c>
      <c r="K6" s="70"/>
      <c r="L6" s="70"/>
      <c r="M6" s="70"/>
      <c r="N6" s="70"/>
      <c r="O6" s="70"/>
    </row>
    <row r="7" spans="1:15" s="71" customFormat="1" ht="15.75" customHeight="1">
      <c r="A7" s="317" t="s">
        <v>14</v>
      </c>
      <c r="B7" s="324" t="s">
        <v>8</v>
      </c>
      <c r="C7" s="319">
        <v>0.0007669097222222223</v>
      </c>
      <c r="D7" s="320">
        <v>0.000822662037037037</v>
      </c>
      <c r="E7" s="320">
        <v>0.0008629282407407408</v>
      </c>
      <c r="F7" s="320">
        <v>0.0009986574074074073</v>
      </c>
      <c r="G7" s="321">
        <v>0.0010415277777777777</v>
      </c>
      <c r="H7" s="322">
        <f t="shared" si="0"/>
        <v>0.0044926851851851855</v>
      </c>
      <c r="I7" s="323">
        <f t="shared" si="1"/>
        <v>4</v>
      </c>
      <c r="J7" s="112">
        <f>IF(I7="","",VLOOKUP(I7,'Bodové hodnocení'!$A$1:$B$20,2,FALSE))</f>
        <v>8</v>
      </c>
      <c r="K7" s="70"/>
      <c r="L7" s="70"/>
      <c r="M7" s="70"/>
      <c r="N7" s="70"/>
      <c r="O7" s="70"/>
    </row>
    <row r="8" spans="1:15" s="71" customFormat="1" ht="15.75" customHeight="1">
      <c r="A8" s="299" t="s">
        <v>15</v>
      </c>
      <c r="B8" s="309" t="s">
        <v>6</v>
      </c>
      <c r="C8" s="306">
        <v>0.0008321180555555556</v>
      </c>
      <c r="D8" s="307">
        <v>0.0008794560185185185</v>
      </c>
      <c r="E8" s="307">
        <v>0.0009291319444444443</v>
      </c>
      <c r="F8" s="307">
        <v>0.000939861111111111</v>
      </c>
      <c r="G8" s="308">
        <v>0.0009689930555555555</v>
      </c>
      <c r="H8" s="304">
        <f t="shared" si="0"/>
        <v>0.004549560185185185</v>
      </c>
      <c r="I8" s="316">
        <f t="shared" si="1"/>
        <v>5</v>
      </c>
      <c r="J8" s="73">
        <f>IF(I8="","",VLOOKUP(I8,'Bodové hodnocení'!$A$1:$B$20,2,FALSE))</f>
        <v>7</v>
      </c>
      <c r="K8" s="70"/>
      <c r="L8" s="70"/>
      <c r="M8" s="70"/>
      <c r="N8" s="70"/>
      <c r="O8" s="70"/>
    </row>
    <row r="9" spans="1:15" s="71" customFormat="1" ht="15.75" customHeight="1">
      <c r="A9" s="317" t="s">
        <v>23</v>
      </c>
      <c r="B9" s="324" t="s">
        <v>12</v>
      </c>
      <c r="C9" s="319">
        <v>0.0009308217592592593</v>
      </c>
      <c r="D9" s="320">
        <v>0.001160972222222222</v>
      </c>
      <c r="E9" s="325">
        <v>0.0008547337962962963</v>
      </c>
      <c r="F9" s="325">
        <v>0.0011403587962962962</v>
      </c>
      <c r="G9" s="321">
        <v>0.0008018518518518519</v>
      </c>
      <c r="H9" s="322">
        <f t="shared" si="0"/>
        <v>0.004888738425925926</v>
      </c>
      <c r="I9" s="323">
        <f t="shared" si="1"/>
        <v>6</v>
      </c>
      <c r="J9" s="112">
        <f>IF(I9="","",VLOOKUP(I9,'Bodové hodnocení'!$A$1:$B$20,2,FALSE))</f>
        <v>6</v>
      </c>
      <c r="K9" s="70"/>
      <c r="L9" s="70"/>
      <c r="M9" s="70"/>
      <c r="N9" s="70"/>
      <c r="O9" s="70"/>
    </row>
    <row r="10" spans="1:15" s="71" customFormat="1" ht="15.75" customHeight="1">
      <c r="A10" s="299" t="s">
        <v>24</v>
      </c>
      <c r="B10" s="309" t="s">
        <v>4</v>
      </c>
      <c r="C10" s="306">
        <v>0.000932349537037037</v>
      </c>
      <c r="D10" s="307">
        <v>0.0009355555555555555</v>
      </c>
      <c r="E10" s="307">
        <v>0.0009912384259259258</v>
      </c>
      <c r="F10" s="307">
        <v>0.0009974305555555557</v>
      </c>
      <c r="G10" s="308">
        <v>0.0010706712962962963</v>
      </c>
      <c r="H10" s="304">
        <f t="shared" si="0"/>
        <v>0.00492724537037037</v>
      </c>
      <c r="I10" s="316">
        <f t="shared" si="1"/>
        <v>7</v>
      </c>
      <c r="J10" s="73">
        <f>IF(I10="","",VLOOKUP(I10,'Bodové hodnocení'!$A$1:$B$20,2,FALSE))</f>
        <v>5</v>
      </c>
      <c r="K10" s="70"/>
      <c r="L10" s="70"/>
      <c r="M10" s="70"/>
      <c r="N10" s="70"/>
      <c r="O10" s="70"/>
    </row>
    <row r="11" spans="1:15" s="71" customFormat="1" ht="15.75" customHeight="1">
      <c r="A11" s="317" t="s">
        <v>29</v>
      </c>
      <c r="B11" s="318" t="s">
        <v>7</v>
      </c>
      <c r="C11" s="319">
        <v>0.0008797222222222222</v>
      </c>
      <c r="D11" s="320">
        <v>0.000886875</v>
      </c>
      <c r="E11" s="320">
        <v>0.0011968865740740742</v>
      </c>
      <c r="F11" s="320">
        <v>0.0012629050925925926</v>
      </c>
      <c r="G11" s="321">
        <v>0.0015883449074074075</v>
      </c>
      <c r="H11" s="322">
        <f t="shared" si="0"/>
        <v>0.005814733796296296</v>
      </c>
      <c r="I11" s="323">
        <f t="shared" si="1"/>
        <v>8</v>
      </c>
      <c r="J11" s="112">
        <f>IF(I11="","",VLOOKUP(I11,'Bodové hodnocení'!$A$1:$B$20,2,FALSE))</f>
        <v>4</v>
      </c>
      <c r="K11" s="70"/>
      <c r="L11" s="70"/>
      <c r="M11" s="70"/>
      <c r="N11" s="70"/>
      <c r="O11" s="70"/>
    </row>
    <row r="12" spans="1:15" s="71" customFormat="1" ht="15.75" customHeight="1">
      <c r="A12" s="299" t="s">
        <v>19</v>
      </c>
      <c r="B12" s="309" t="s">
        <v>20</v>
      </c>
      <c r="C12" s="306">
        <v>0.0009133449074074074</v>
      </c>
      <c r="D12" s="307">
        <v>0.0009658449074074075</v>
      </c>
      <c r="E12" s="307">
        <v>0.0013205671296296297</v>
      </c>
      <c r="F12" s="307">
        <v>0.001368287037037037</v>
      </c>
      <c r="G12" s="308">
        <v>0.001425636574074074</v>
      </c>
      <c r="H12" s="304">
        <f t="shared" si="0"/>
        <v>0.005993680555555555</v>
      </c>
      <c r="I12" s="316">
        <f t="shared" si="1"/>
        <v>9</v>
      </c>
      <c r="J12" s="73">
        <f>IF(I12="","",VLOOKUP(I12,'Bodové hodnocení'!$A$1:$B$20,2,FALSE))</f>
        <v>3</v>
      </c>
      <c r="K12" s="70"/>
      <c r="L12" s="70"/>
      <c r="M12" s="70"/>
      <c r="N12" s="70"/>
      <c r="O12" s="70"/>
    </row>
    <row r="13" spans="1:15" s="71" customFormat="1" ht="15.75" customHeight="1">
      <c r="A13" s="317" t="s">
        <v>27</v>
      </c>
      <c r="B13" s="324" t="s">
        <v>9</v>
      </c>
      <c r="C13" s="319">
        <v>0.0014106828703703703</v>
      </c>
      <c r="D13" s="320">
        <v>0.002038159722222222</v>
      </c>
      <c r="E13" s="320">
        <v>0.0008200231481481482</v>
      </c>
      <c r="F13" s="320">
        <v>0.0008314351851851852</v>
      </c>
      <c r="G13" s="321">
        <v>0.0011652546296296294</v>
      </c>
      <c r="H13" s="322">
        <f t="shared" si="0"/>
        <v>0.0062655555555555555</v>
      </c>
      <c r="I13" s="323">
        <f t="shared" si="1"/>
        <v>10</v>
      </c>
      <c r="J13" s="112">
        <f>IF(I13="","",VLOOKUP(I13,'Bodové hodnocení'!$A$1:$B$20,2,FALSE))</f>
        <v>2</v>
      </c>
      <c r="K13" s="70"/>
      <c r="L13" s="70"/>
      <c r="M13" s="70"/>
      <c r="N13" s="70"/>
      <c r="O13" s="70"/>
    </row>
    <row r="14" spans="1:15" s="71" customFormat="1" ht="15.75" customHeight="1" thickBot="1">
      <c r="A14" s="310" t="s">
        <v>30</v>
      </c>
      <c r="B14" s="311" t="s">
        <v>26</v>
      </c>
      <c r="C14" s="312">
        <v>0.0008403587962962964</v>
      </c>
      <c r="D14" s="313">
        <v>0.0008519675925925926</v>
      </c>
      <c r="E14" s="313">
        <v>0.006944444444444444</v>
      </c>
      <c r="F14" s="313">
        <v>0.006944444444444444</v>
      </c>
      <c r="G14" s="314">
        <v>0.006944444444444444</v>
      </c>
      <c r="H14" s="315">
        <f t="shared" si="0"/>
        <v>0.022525659722222223</v>
      </c>
      <c r="I14" s="316">
        <f t="shared" si="1"/>
        <v>11</v>
      </c>
      <c r="J14" s="73">
        <f>IF(I14="","",VLOOKUP(I14,'Bodové hodnocení'!$A$1:$B$20,2,FALSE))</f>
        <v>1</v>
      </c>
      <c r="K14" s="70"/>
      <c r="L14" s="70"/>
      <c r="M14" s="70"/>
      <c r="N14" s="70"/>
      <c r="O14" s="70"/>
    </row>
    <row r="15" spans="1:15" s="71" customFormat="1" ht="28.5" customHeight="1" thickBot="1">
      <c r="A15" s="490" t="s">
        <v>56</v>
      </c>
      <c r="B15" s="490"/>
      <c r="C15" s="490"/>
      <c r="D15" s="490"/>
      <c r="E15" s="490"/>
      <c r="F15" s="490"/>
      <c r="G15" s="490"/>
      <c r="H15" s="490"/>
      <c r="I15" s="490"/>
      <c r="J15" s="490"/>
      <c r="K15" s="70"/>
      <c r="L15" s="70"/>
      <c r="M15" s="70"/>
      <c r="N15" s="70"/>
      <c r="O15" s="70"/>
    </row>
    <row r="16" spans="1:15" s="71" customFormat="1" ht="16.5" customHeight="1" thickBot="1">
      <c r="A16" s="104" t="s">
        <v>49</v>
      </c>
      <c r="B16" s="105" t="s">
        <v>2</v>
      </c>
      <c r="C16" s="106" t="s">
        <v>44</v>
      </c>
      <c r="D16" s="107" t="s">
        <v>50</v>
      </c>
      <c r="E16" s="107" t="s">
        <v>51</v>
      </c>
      <c r="F16" s="107" t="s">
        <v>52</v>
      </c>
      <c r="G16" s="108" t="s">
        <v>53</v>
      </c>
      <c r="H16" s="109" t="s">
        <v>54</v>
      </c>
      <c r="I16" s="273" t="s">
        <v>55</v>
      </c>
      <c r="J16" s="208" t="s">
        <v>38</v>
      </c>
      <c r="K16" s="70"/>
      <c r="L16" s="70"/>
      <c r="M16" s="70"/>
      <c r="N16" s="70"/>
      <c r="O16" s="70"/>
    </row>
    <row r="17" spans="1:15" s="76" customFormat="1" ht="15.75" customHeight="1">
      <c r="A17" s="299" t="s">
        <v>14</v>
      </c>
      <c r="B17" s="332" t="s">
        <v>12</v>
      </c>
      <c r="C17" s="301">
        <v>0.0005879513888888888</v>
      </c>
      <c r="D17" s="302">
        <v>0.0006344560185185185</v>
      </c>
      <c r="E17" s="302">
        <v>0.0006447222222222222</v>
      </c>
      <c r="F17" s="333">
        <v>0.0006525347222222222</v>
      </c>
      <c r="G17" s="303">
        <v>0.0006673263888888887</v>
      </c>
      <c r="H17" s="334">
        <f aca="true" t="shared" si="2" ref="H17:H29">IF(G17="","",SUM(C17:G17))</f>
        <v>0.0031869907407407407</v>
      </c>
      <c r="I17" s="316">
        <f>IF(H17="","",RANK(H17,$H$17:$H$30,1))</f>
        <v>1</v>
      </c>
      <c r="J17" s="73">
        <f>IF(I17="","",VLOOKUP(I17,'Bodové hodnocení'!$A$1:$B$20,2,FALSE))</f>
        <v>11</v>
      </c>
      <c r="K17" s="70"/>
      <c r="L17" s="70"/>
      <c r="M17" s="75"/>
      <c r="N17" s="75"/>
      <c r="O17" s="75"/>
    </row>
    <row r="18" spans="1:15" s="71" customFormat="1" ht="15.75" customHeight="1">
      <c r="A18" s="317" t="s">
        <v>24</v>
      </c>
      <c r="B18" s="318" t="s">
        <v>8</v>
      </c>
      <c r="C18" s="319">
        <v>0.0006087268518518519</v>
      </c>
      <c r="D18" s="320">
        <v>0.0006626967592592591</v>
      </c>
      <c r="E18" s="320">
        <v>0.0006678472222222221</v>
      </c>
      <c r="F18" s="320">
        <v>0.0006690740740740741</v>
      </c>
      <c r="G18" s="344">
        <v>0.0007436342592592593</v>
      </c>
      <c r="H18" s="345">
        <f t="shared" si="2"/>
        <v>0.0033519791666666667</v>
      </c>
      <c r="I18" s="323">
        <f aca="true" t="shared" si="3" ref="I18:I29">IF(H18="","",RANK(H18,$H$17:$H$30,1))</f>
        <v>2</v>
      </c>
      <c r="J18" s="112">
        <f>IF(I18="","",VLOOKUP(I18,'Bodové hodnocení'!$A$1:$B$20,2,FALSE))</f>
        <v>10</v>
      </c>
      <c r="K18" s="70"/>
      <c r="L18" s="70"/>
      <c r="M18" s="70"/>
      <c r="N18" s="70"/>
      <c r="O18" s="70"/>
    </row>
    <row r="19" spans="1:15" s="71" customFormat="1" ht="15.75" customHeight="1">
      <c r="A19" s="336" t="s">
        <v>27</v>
      </c>
      <c r="B19" s="305" t="s">
        <v>6</v>
      </c>
      <c r="C19" s="306">
        <v>0.0006177430555555555</v>
      </c>
      <c r="D19" s="307">
        <v>0.0006480555555555555</v>
      </c>
      <c r="E19" s="337">
        <v>0.0006788425925925925</v>
      </c>
      <c r="F19" s="337">
        <v>0.0007139120370370371</v>
      </c>
      <c r="G19" s="308">
        <v>0.0007709027777777779</v>
      </c>
      <c r="H19" s="334">
        <f t="shared" si="2"/>
        <v>0.0034294560185185187</v>
      </c>
      <c r="I19" s="316">
        <f t="shared" si="3"/>
        <v>3</v>
      </c>
      <c r="J19" s="73">
        <f>IF(I19="","",VLOOKUP(I19,'Bodové hodnocení'!$A$1:$B$20,2,FALSE))</f>
        <v>9</v>
      </c>
      <c r="K19" s="70"/>
      <c r="L19" s="70"/>
      <c r="M19" s="70"/>
      <c r="N19" s="70"/>
      <c r="O19" s="70"/>
    </row>
    <row r="20" spans="1:15" s="71" customFormat="1" ht="15.75" customHeight="1">
      <c r="A20" s="317" t="s">
        <v>21</v>
      </c>
      <c r="B20" s="318" t="s">
        <v>7</v>
      </c>
      <c r="C20" s="346">
        <v>0.0006276504629629629</v>
      </c>
      <c r="D20" s="320">
        <v>0.0006492013888888888</v>
      </c>
      <c r="E20" s="347">
        <v>0.0007249189814814814</v>
      </c>
      <c r="F20" s="320">
        <v>0.0007233912037037036</v>
      </c>
      <c r="G20" s="344">
        <v>0.0007931597222222221</v>
      </c>
      <c r="H20" s="345">
        <f t="shared" si="2"/>
        <v>0.003518321759259259</v>
      </c>
      <c r="I20" s="323">
        <f t="shared" si="3"/>
        <v>4</v>
      </c>
      <c r="J20" s="112">
        <f>IF(I20="","",VLOOKUP(I20,'Bodové hodnocení'!$A$1:$B$20,2,FALSE))</f>
        <v>8</v>
      </c>
      <c r="K20" s="70"/>
      <c r="L20" s="70"/>
      <c r="M20" s="70"/>
      <c r="N20" s="70"/>
      <c r="O20" s="70"/>
    </row>
    <row r="21" spans="1:15" s="71" customFormat="1" ht="15.75" customHeight="1">
      <c r="A21" s="299" t="s">
        <v>15</v>
      </c>
      <c r="B21" s="305" t="s">
        <v>22</v>
      </c>
      <c r="C21" s="338">
        <v>0.0005946296296296296</v>
      </c>
      <c r="D21" s="337">
        <v>0.0006767939814814815</v>
      </c>
      <c r="E21" s="307">
        <v>0.0006814814814814816</v>
      </c>
      <c r="F21" s="307">
        <v>0.0007486226851851852</v>
      </c>
      <c r="G21" s="335">
        <v>0.0008425810185185184</v>
      </c>
      <c r="H21" s="334">
        <f t="shared" si="2"/>
        <v>0.0035441087962962965</v>
      </c>
      <c r="I21" s="316">
        <f t="shared" si="3"/>
        <v>5</v>
      </c>
      <c r="J21" s="73">
        <f>IF(I21="","",VLOOKUP(I21,'Bodové hodnocení'!$A$1:$B$20,2,FALSE))</f>
        <v>7</v>
      </c>
      <c r="K21" s="70"/>
      <c r="L21" s="70"/>
      <c r="M21" s="70"/>
      <c r="N21" s="70"/>
      <c r="O21" s="70"/>
    </row>
    <row r="22" spans="1:15" s="71" customFormat="1" ht="15.75" customHeight="1">
      <c r="A22" s="317" t="s">
        <v>18</v>
      </c>
      <c r="B22" s="318" t="s">
        <v>28</v>
      </c>
      <c r="C22" s="346">
        <v>0.0006459027777777777</v>
      </c>
      <c r="D22" s="347">
        <v>0.0006949074074074074</v>
      </c>
      <c r="E22" s="347">
        <v>0.0007332870370370371</v>
      </c>
      <c r="F22" s="347">
        <v>0.0007373148148148149</v>
      </c>
      <c r="G22" s="344">
        <v>0.0007795601851851852</v>
      </c>
      <c r="H22" s="345">
        <f t="shared" si="2"/>
        <v>0.003590972222222222</v>
      </c>
      <c r="I22" s="323">
        <f t="shared" si="3"/>
        <v>6</v>
      </c>
      <c r="J22" s="112">
        <f>IF(I22="","",VLOOKUP(I22,'Bodové hodnocení'!$A$1:$B$20,2,FALSE))</f>
        <v>6</v>
      </c>
      <c r="K22" s="70"/>
      <c r="L22" s="70"/>
      <c r="M22" s="70"/>
      <c r="N22" s="70"/>
      <c r="O22" s="70"/>
    </row>
    <row r="23" spans="1:15" s="71" customFormat="1" ht="15.75" customHeight="1">
      <c r="A23" s="299" t="s">
        <v>25</v>
      </c>
      <c r="B23" s="305" t="s">
        <v>5</v>
      </c>
      <c r="C23" s="338">
        <v>0.0007278935185185185</v>
      </c>
      <c r="D23" s="307">
        <v>0.0007398148148148148</v>
      </c>
      <c r="E23" s="337">
        <v>0.0005762962962962962</v>
      </c>
      <c r="F23" s="337">
        <v>0.0007648379629629629</v>
      </c>
      <c r="G23" s="335">
        <v>0.0008516666666666667</v>
      </c>
      <c r="H23" s="334">
        <f t="shared" si="2"/>
        <v>0.003660509259259259</v>
      </c>
      <c r="I23" s="316">
        <f t="shared" si="3"/>
        <v>7</v>
      </c>
      <c r="J23" s="73">
        <f>IF(I23="","",VLOOKUP(I23,'Bodové hodnocení'!$A$1:$B$20,2,FALSE))</f>
        <v>5</v>
      </c>
      <c r="K23" s="70"/>
      <c r="L23" s="70"/>
      <c r="M23" s="70"/>
      <c r="N23" s="70"/>
      <c r="O23" s="70"/>
    </row>
    <row r="24" spans="1:15" s="71" customFormat="1" ht="15.75" customHeight="1">
      <c r="A24" s="317" t="s">
        <v>19</v>
      </c>
      <c r="B24" s="318" t="s">
        <v>4</v>
      </c>
      <c r="C24" s="319">
        <v>0.0006758680555555555</v>
      </c>
      <c r="D24" s="320">
        <v>0.0006843865740740741</v>
      </c>
      <c r="E24" s="320">
        <v>0.0007784953703703704</v>
      </c>
      <c r="F24" s="320">
        <v>0.0008504976851851851</v>
      </c>
      <c r="G24" s="321">
        <v>0.0008650462962962963</v>
      </c>
      <c r="H24" s="345">
        <f t="shared" si="2"/>
        <v>0.003854293981481481</v>
      </c>
      <c r="I24" s="323">
        <f t="shared" si="3"/>
        <v>8</v>
      </c>
      <c r="J24" s="112">
        <f>IF(I24="","",VLOOKUP(I24,'Bodové hodnocení'!$A$1:$B$20,2,FALSE))</f>
        <v>4</v>
      </c>
      <c r="K24" s="70"/>
      <c r="L24" s="70"/>
      <c r="M24" s="70"/>
      <c r="N24" s="70"/>
      <c r="O24" s="70"/>
    </row>
    <row r="25" spans="1:15" s="71" customFormat="1" ht="15.75" customHeight="1">
      <c r="A25" s="299" t="s">
        <v>32</v>
      </c>
      <c r="B25" s="339" t="s">
        <v>26</v>
      </c>
      <c r="C25" s="306">
        <v>0.000740949074074074</v>
      </c>
      <c r="D25" s="307">
        <v>0.000777939814814815</v>
      </c>
      <c r="E25" s="337">
        <v>0.0008203472222222222</v>
      </c>
      <c r="F25" s="337">
        <v>0.0008485648148148147</v>
      </c>
      <c r="G25" s="335">
        <v>0.0008712037037037037</v>
      </c>
      <c r="H25" s="334">
        <f t="shared" si="2"/>
        <v>0.004059004629629629</v>
      </c>
      <c r="I25" s="316">
        <f t="shared" si="3"/>
        <v>9</v>
      </c>
      <c r="J25" s="73">
        <f>IF(I25="","",VLOOKUP(I25,'Bodové hodnocení'!$A$1:$B$20,2,FALSE))</f>
        <v>3</v>
      </c>
      <c r="K25" s="70"/>
      <c r="L25" s="70"/>
      <c r="M25" s="70"/>
      <c r="N25" s="70"/>
      <c r="O25" s="70"/>
    </row>
    <row r="26" spans="1:15" s="71" customFormat="1" ht="15.75" customHeight="1">
      <c r="A26" s="317" t="s">
        <v>31</v>
      </c>
      <c r="B26" s="348" t="s">
        <v>92</v>
      </c>
      <c r="C26" s="319">
        <v>0.0007159027777777777</v>
      </c>
      <c r="D26" s="347">
        <v>0.0007273958333333334</v>
      </c>
      <c r="E26" s="347">
        <v>0.000778136574074074</v>
      </c>
      <c r="F26" s="320">
        <v>0.0008586689814814815</v>
      </c>
      <c r="G26" s="344">
        <v>0.0011682060185185185</v>
      </c>
      <c r="H26" s="345">
        <f t="shared" si="2"/>
        <v>0.004248310185185185</v>
      </c>
      <c r="I26" s="323">
        <f t="shared" si="3"/>
        <v>10</v>
      </c>
      <c r="J26" s="112">
        <f>IF(I26="","",VLOOKUP(I26,'Bodové hodnocení'!$A$1:$B$20,2,FALSE))</f>
        <v>2</v>
      </c>
      <c r="K26" s="70"/>
      <c r="L26" s="70"/>
      <c r="M26" s="70"/>
      <c r="N26" s="70"/>
      <c r="O26" s="70"/>
    </row>
    <row r="27" spans="1:15" s="71" customFormat="1" ht="15.75" customHeight="1">
      <c r="A27" s="340" t="s">
        <v>23</v>
      </c>
      <c r="B27" s="309" t="s">
        <v>17</v>
      </c>
      <c r="C27" s="338">
        <v>0.0007099189814814815</v>
      </c>
      <c r="D27" s="307">
        <v>0.0007188773148148149</v>
      </c>
      <c r="E27" s="307">
        <v>0.0008373148148148147</v>
      </c>
      <c r="F27" s="307">
        <v>0.0009235300925925924</v>
      </c>
      <c r="G27" s="335">
        <v>0.001131747685185185</v>
      </c>
      <c r="H27" s="341">
        <f t="shared" si="2"/>
        <v>0.0043213888888888885</v>
      </c>
      <c r="I27" s="316">
        <f t="shared" si="3"/>
        <v>11</v>
      </c>
      <c r="J27" s="73">
        <f>IF(I27="","",VLOOKUP(I27,'Bodové hodnocení'!$A$1:$B$20,2,FALSE))</f>
        <v>1</v>
      </c>
      <c r="K27" s="70"/>
      <c r="L27" s="70"/>
      <c r="M27" s="70"/>
      <c r="N27" s="70"/>
      <c r="O27" s="70"/>
    </row>
    <row r="28" spans="1:15" s="71" customFormat="1" ht="15.75" customHeight="1">
      <c r="A28" s="349" t="s">
        <v>16</v>
      </c>
      <c r="B28" s="350" t="s">
        <v>9</v>
      </c>
      <c r="C28" s="319">
        <v>0.0005706597222222222</v>
      </c>
      <c r="D28" s="320">
        <v>0.0007485185185185186</v>
      </c>
      <c r="E28" s="347">
        <v>0.0008095601851851851</v>
      </c>
      <c r="F28" s="347">
        <v>0.0011085416666666665</v>
      </c>
      <c r="G28" s="321">
        <v>0.001130775462962963</v>
      </c>
      <c r="H28" s="351">
        <f t="shared" si="2"/>
        <v>0.004368055555555556</v>
      </c>
      <c r="I28" s="323">
        <f t="shared" si="3"/>
        <v>12</v>
      </c>
      <c r="J28" s="112">
        <f>IF(I28="","",VLOOKUP(I28,'Bodové hodnocení'!$A$1:$B$20,2,FALSE))</f>
        <v>1</v>
      </c>
      <c r="K28" s="70"/>
      <c r="L28" s="70"/>
      <c r="M28" s="70"/>
      <c r="N28" s="70"/>
      <c r="O28" s="70"/>
    </row>
    <row r="29" spans="1:15" s="71" customFormat="1" ht="15.75" customHeight="1">
      <c r="A29" s="340" t="s">
        <v>30</v>
      </c>
      <c r="B29" s="343" t="s">
        <v>10</v>
      </c>
      <c r="C29" s="306">
        <v>0.0006988425925925926</v>
      </c>
      <c r="D29" s="307">
        <v>0.0007135416666666667</v>
      </c>
      <c r="E29" s="307">
        <v>0.0007432175925925925</v>
      </c>
      <c r="F29" s="307">
        <v>0.000990925925925926</v>
      </c>
      <c r="G29" s="335">
        <v>0.006944444444444444</v>
      </c>
      <c r="H29" s="342">
        <f t="shared" si="2"/>
        <v>0.010090972222222222</v>
      </c>
      <c r="I29" s="316">
        <f t="shared" si="3"/>
        <v>13</v>
      </c>
      <c r="J29" s="73">
        <f>IF(I29="","",VLOOKUP(I29,'Bodové hodnocení'!$A$1:$B$20,2,FALSE))</f>
        <v>1</v>
      </c>
      <c r="K29" s="70"/>
      <c r="L29" s="70"/>
      <c r="M29" s="70"/>
      <c r="N29" s="70"/>
      <c r="O29" s="70"/>
    </row>
    <row r="30" spans="1:10" ht="19.5" thickBot="1">
      <c r="A30" s="352" t="s">
        <v>29</v>
      </c>
      <c r="B30" s="353" t="s">
        <v>20</v>
      </c>
      <c r="C30" s="354">
        <v>0.0008323263888888887</v>
      </c>
      <c r="D30" s="355">
        <v>0.0008586689814814815</v>
      </c>
      <c r="E30" s="355">
        <v>0.0012831828703703703</v>
      </c>
      <c r="F30" s="355">
        <v>0.006944444444444444</v>
      </c>
      <c r="G30" s="356">
        <v>0.006944444444444444</v>
      </c>
      <c r="H30" s="357">
        <f>IF(G30="","",SUM(C30:G30))</f>
        <v>0.01686306712962963</v>
      </c>
      <c r="I30" s="323">
        <f>IF(H30="","",RANK(H30,$H$17:$H$30,1))</f>
        <v>14</v>
      </c>
      <c r="J30" s="112">
        <f>IF(I30="","",VLOOKUP(I30,'Bodové hodnocení'!$A$1:$B$20,2,FALSE))</f>
        <v>1</v>
      </c>
    </row>
    <row r="31" spans="1:10" ht="15.75">
      <c r="A31" s="147"/>
      <c r="B31" s="147"/>
      <c r="C31" s="148"/>
      <c r="D31" s="147"/>
      <c r="E31" s="147"/>
      <c r="F31" s="147"/>
      <c r="G31" s="147"/>
      <c r="H31" s="147"/>
      <c r="I31" s="274"/>
      <c r="J31" s="147"/>
    </row>
  </sheetData>
  <sheetProtection selectLockedCells="1" selectUnlockedCells="1"/>
  <mergeCells count="3">
    <mergeCell ref="A1:J1"/>
    <mergeCell ref="A2:J2"/>
    <mergeCell ref="A15:J15"/>
  </mergeCells>
  <printOptions/>
  <pageMargins left="0.7086614173228347" right="0.7086614173228347" top="0.7874015748031497" bottom="0.7874015748031497" header="0.5118110236220472" footer="0.31496062992125984"/>
  <pageSetup horizontalDpi="300" verticalDpi="300" orientation="landscape" paperSize="9" scale="83" r:id="rId1"/>
  <headerFooter alignWithMargins="0">
    <oddFooter>&amp;CHlučinská liga mládeže - 5. ročník 2016 / 2017&amp;RPro HLM zpracoval Durlák Jan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90" zoomScaleNormal="90" zoomScaleSheetLayoutView="80" zoomScalePageLayoutView="0" workbookViewId="0" topLeftCell="A1">
      <selection activeCell="A29" sqref="A29:IV29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7" width="10.7109375" style="0" customWidth="1"/>
    <col min="8" max="8" width="10.421875" style="0" customWidth="1"/>
    <col min="9" max="9" width="8.8515625" style="0" hidden="1" customWidth="1"/>
    <col min="10" max="11" width="10.7109375" style="0" customWidth="1"/>
    <col min="12" max="12" width="8.00390625" style="0" hidden="1" customWidth="1"/>
    <col min="13" max="13" width="13.7109375" style="0" customWidth="1"/>
    <col min="14" max="14" width="10.7109375" style="0" customWidth="1"/>
    <col min="15" max="15" width="17.140625" style="0" customWidth="1"/>
    <col min="16" max="16" width="10.7109375" style="269" customWidth="1"/>
    <col min="17" max="17" width="10.7109375" style="23" customWidth="1"/>
    <col min="18" max="19" width="9.140625" style="24" customWidth="1"/>
    <col min="20" max="20" width="9.140625" style="25" customWidth="1"/>
  </cols>
  <sheetData>
    <row r="1" spans="1:17" ht="22.5">
      <c r="A1" s="463" t="s">
        <v>81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</row>
    <row r="2" ht="16.5" thickBot="1">
      <c r="A2" s="26"/>
    </row>
    <row r="3" spans="1:17" ht="15.75" customHeight="1" thickBot="1">
      <c r="A3" s="464" t="s">
        <v>33</v>
      </c>
      <c r="B3" s="464"/>
      <c r="C3" s="464" t="s">
        <v>34</v>
      </c>
      <c r="D3" s="464"/>
      <c r="E3" s="464"/>
      <c r="F3" s="464"/>
      <c r="G3" s="466" t="s">
        <v>35</v>
      </c>
      <c r="H3" s="466"/>
      <c r="I3" s="466"/>
      <c r="J3" s="466"/>
      <c r="K3" s="466"/>
      <c r="L3" s="466"/>
      <c r="M3" s="466"/>
      <c r="N3" s="466"/>
      <c r="O3" s="465" t="s">
        <v>36</v>
      </c>
      <c r="P3" s="462" t="s">
        <v>37</v>
      </c>
      <c r="Q3" s="461" t="s">
        <v>38</v>
      </c>
    </row>
    <row r="4" spans="1:17" ht="16.5" thickBot="1">
      <c r="A4" s="173" t="s">
        <v>39</v>
      </c>
      <c r="B4" s="174" t="s">
        <v>2</v>
      </c>
      <c r="C4" s="173" t="s">
        <v>41</v>
      </c>
      <c r="D4" s="175" t="s">
        <v>40</v>
      </c>
      <c r="E4" s="176" t="s">
        <v>42</v>
      </c>
      <c r="F4" s="152" t="s">
        <v>43</v>
      </c>
      <c r="G4" s="177" t="s">
        <v>44</v>
      </c>
      <c r="H4" s="178" t="s">
        <v>45</v>
      </c>
      <c r="I4" s="177"/>
      <c r="J4" s="178" t="s">
        <v>46</v>
      </c>
      <c r="K4" s="178" t="s">
        <v>45</v>
      </c>
      <c r="L4" s="178"/>
      <c r="M4" s="179" t="s">
        <v>42</v>
      </c>
      <c r="N4" s="152" t="s">
        <v>43</v>
      </c>
      <c r="O4" s="465"/>
      <c r="P4" s="462"/>
      <c r="Q4" s="461"/>
    </row>
    <row r="5" spans="1:19" ht="15.75">
      <c r="A5" s="27" t="s">
        <v>14</v>
      </c>
      <c r="B5" s="5" t="s">
        <v>5</v>
      </c>
      <c r="C5" s="28">
        <v>21.551</v>
      </c>
      <c r="D5" s="29">
        <v>21.674</v>
      </c>
      <c r="E5" s="30">
        <f>IF(C5="","",MAX(C5,D5))</f>
        <v>21.674</v>
      </c>
      <c r="F5" s="31">
        <f aca="true" t="shared" si="0" ref="F5:F13">IF(C5="","",RANK(E5,$E$5:$E$13,1))</f>
        <v>1</v>
      </c>
      <c r="G5" s="276">
        <v>126.48</v>
      </c>
      <c r="H5" s="287"/>
      <c r="I5" s="278">
        <f>IF(G5="","",G5+H5)</f>
        <v>126.48</v>
      </c>
      <c r="J5" s="279">
        <v>85.76</v>
      </c>
      <c r="K5" s="289"/>
      <c r="L5" s="278">
        <f>IF(J5="","",J5+K5)</f>
        <v>85.76</v>
      </c>
      <c r="M5" s="280">
        <f>IF(I5="","",MIN(L5,I5))</f>
        <v>85.76</v>
      </c>
      <c r="N5" s="38">
        <f aca="true" t="shared" si="1" ref="N5:N13">IF(M5="","",RANK(M5,$M$5:$M$13,1))</f>
        <v>3</v>
      </c>
      <c r="O5" s="39">
        <f>IF(F5="","",SUM(N5,F5))</f>
        <v>4</v>
      </c>
      <c r="P5" s="183">
        <f aca="true" t="shared" si="2" ref="P5:P13">IF(O5="","",RANK(O5,$O$5:$O$13,1))</f>
        <v>2</v>
      </c>
      <c r="Q5" s="50">
        <f>IF(P5="","",VLOOKUP(P5,'Bodové hodnocení'!$A$1:$B$20,2,FALSE))</f>
        <v>10</v>
      </c>
      <c r="R5" s="41"/>
      <c r="S5" s="41"/>
    </row>
    <row r="6" spans="1:19" ht="15.75">
      <c r="A6" s="116" t="s">
        <v>15</v>
      </c>
      <c r="B6" s="111" t="s">
        <v>8</v>
      </c>
      <c r="C6" s="134">
        <v>33.501</v>
      </c>
      <c r="D6" s="135">
        <v>34.322</v>
      </c>
      <c r="E6" s="136">
        <f>IF(C6="","",MAX(C6,D6))</f>
        <v>34.322</v>
      </c>
      <c r="F6" s="137">
        <f t="shared" si="0"/>
        <v>8</v>
      </c>
      <c r="G6" s="281">
        <v>84.85</v>
      </c>
      <c r="H6" s="288"/>
      <c r="I6" s="283">
        <f aca="true" t="shared" si="3" ref="I6:I13">IF(G6="","",G6+H6)</f>
        <v>84.85</v>
      </c>
      <c r="J6" s="282"/>
      <c r="K6" s="288"/>
      <c r="L6" s="283">
        <f aca="true" t="shared" si="4" ref="L6:L13">IF(J6="","",J6+K6)</f>
      </c>
      <c r="M6" s="283">
        <f aca="true" t="shared" si="5" ref="M6:M13">IF(I6="","",MIN(L6,I6))</f>
        <v>84.85</v>
      </c>
      <c r="N6" s="128">
        <f t="shared" si="1"/>
        <v>2</v>
      </c>
      <c r="O6" s="129">
        <f>IF(F6="","",SUM(N6,F6))</f>
        <v>10</v>
      </c>
      <c r="P6" s="267">
        <f t="shared" si="2"/>
        <v>5</v>
      </c>
      <c r="Q6" s="161">
        <f>IF(P6="","",VLOOKUP(P6,'Bodové hodnocení'!$A$1:$B$20,2,FALSE))</f>
        <v>7</v>
      </c>
      <c r="R6" s="41"/>
      <c r="S6" s="41"/>
    </row>
    <row r="7" spans="1:19" ht="15.75">
      <c r="A7" s="42" t="s">
        <v>16</v>
      </c>
      <c r="B7" s="9" t="s">
        <v>6</v>
      </c>
      <c r="C7" s="43">
        <v>28.341</v>
      </c>
      <c r="D7" s="29">
        <v>24.437</v>
      </c>
      <c r="E7" s="30">
        <f aca="true" t="shared" si="6" ref="E7:E13">IF(C7="","",MAX(C7,D7))</f>
        <v>28.341</v>
      </c>
      <c r="F7" s="31">
        <f t="shared" si="0"/>
        <v>5</v>
      </c>
      <c r="G7" s="284">
        <v>85.72</v>
      </c>
      <c r="H7" s="287">
        <v>10</v>
      </c>
      <c r="I7" s="285">
        <f t="shared" si="3"/>
        <v>95.72</v>
      </c>
      <c r="J7" s="277"/>
      <c r="K7" s="287"/>
      <c r="L7" s="285">
        <f t="shared" si="4"/>
      </c>
      <c r="M7" s="286">
        <f t="shared" si="5"/>
        <v>95.72</v>
      </c>
      <c r="N7" s="48">
        <f t="shared" si="1"/>
        <v>4</v>
      </c>
      <c r="O7" s="49">
        <f aca="true" t="shared" si="7" ref="O7:O13">IF(F7="","",SUM(N7,F7))</f>
        <v>9</v>
      </c>
      <c r="P7" s="183">
        <f t="shared" si="2"/>
        <v>4</v>
      </c>
      <c r="Q7" s="50">
        <f>IF(P7="","",VLOOKUP(P7,'Bodové hodnocení'!$A$1:$B$20,2,FALSE))</f>
        <v>8</v>
      </c>
      <c r="R7" s="41"/>
      <c r="S7" s="41"/>
    </row>
    <row r="8" spans="1:19" ht="15.75">
      <c r="A8" s="116" t="s">
        <v>18</v>
      </c>
      <c r="B8" s="111" t="s">
        <v>7</v>
      </c>
      <c r="C8" s="134">
        <v>24.227</v>
      </c>
      <c r="D8" s="135">
        <v>23.701</v>
      </c>
      <c r="E8" s="136">
        <f t="shared" si="6"/>
        <v>24.227</v>
      </c>
      <c r="F8" s="137">
        <f t="shared" si="0"/>
        <v>4</v>
      </c>
      <c r="G8" s="281">
        <v>149.39</v>
      </c>
      <c r="H8" s="288"/>
      <c r="I8" s="283">
        <f t="shared" si="3"/>
        <v>149.39</v>
      </c>
      <c r="J8" s="282"/>
      <c r="K8" s="288"/>
      <c r="L8" s="283">
        <f t="shared" si="4"/>
      </c>
      <c r="M8" s="283">
        <f t="shared" si="5"/>
        <v>149.39</v>
      </c>
      <c r="N8" s="128">
        <f t="shared" si="1"/>
        <v>9</v>
      </c>
      <c r="O8" s="129">
        <f t="shared" si="7"/>
        <v>13</v>
      </c>
      <c r="P8" s="267">
        <f t="shared" si="2"/>
        <v>7</v>
      </c>
      <c r="Q8" s="161">
        <f>IF(P8="","",VLOOKUP(P8,'Bodové hodnocení'!$A$1:$B$20,2,FALSE))</f>
        <v>5</v>
      </c>
      <c r="R8" s="41"/>
      <c r="S8" s="41"/>
    </row>
    <row r="9" spans="1:17" ht="15.75">
      <c r="A9" s="42" t="s">
        <v>19</v>
      </c>
      <c r="B9" s="12" t="s">
        <v>9</v>
      </c>
      <c r="C9" s="43">
        <v>29.046</v>
      </c>
      <c r="D9" s="29">
        <v>33.46</v>
      </c>
      <c r="E9" s="30">
        <f t="shared" si="6"/>
        <v>33.46</v>
      </c>
      <c r="F9" s="31">
        <f t="shared" si="0"/>
        <v>7</v>
      </c>
      <c r="G9" s="284">
        <v>94.12</v>
      </c>
      <c r="H9" s="287">
        <v>10</v>
      </c>
      <c r="I9" s="285">
        <f t="shared" si="3"/>
        <v>104.12</v>
      </c>
      <c r="J9" s="277"/>
      <c r="K9" s="287"/>
      <c r="L9" s="285">
        <f t="shared" si="4"/>
      </c>
      <c r="M9" s="286">
        <f t="shared" si="5"/>
        <v>104.12</v>
      </c>
      <c r="N9" s="48">
        <f t="shared" si="1"/>
        <v>7</v>
      </c>
      <c r="O9" s="49">
        <f t="shared" si="7"/>
        <v>14</v>
      </c>
      <c r="P9" s="183">
        <f t="shared" si="2"/>
        <v>8</v>
      </c>
      <c r="Q9" s="50">
        <f>IF(P9="","",VLOOKUP(P9,'Bodové hodnocení'!$A$1:$B$20,2,FALSE))</f>
        <v>4</v>
      </c>
    </row>
    <row r="10" spans="1:17" ht="15.75">
      <c r="A10" s="116" t="s">
        <v>21</v>
      </c>
      <c r="B10" s="113" t="s">
        <v>20</v>
      </c>
      <c r="C10" s="134">
        <v>35.808</v>
      </c>
      <c r="D10" s="135">
        <v>31.595</v>
      </c>
      <c r="E10" s="136">
        <f t="shared" si="6"/>
        <v>35.808</v>
      </c>
      <c r="F10" s="137">
        <f t="shared" si="0"/>
        <v>9</v>
      </c>
      <c r="G10" s="281">
        <v>121.28</v>
      </c>
      <c r="H10" s="288">
        <v>10</v>
      </c>
      <c r="I10" s="283">
        <f t="shared" si="3"/>
        <v>131.28</v>
      </c>
      <c r="J10" s="282"/>
      <c r="K10" s="288"/>
      <c r="L10" s="283">
        <f t="shared" si="4"/>
      </c>
      <c r="M10" s="283">
        <f t="shared" si="5"/>
        <v>131.28</v>
      </c>
      <c r="N10" s="128">
        <f t="shared" si="1"/>
        <v>8</v>
      </c>
      <c r="O10" s="129">
        <f t="shared" si="7"/>
        <v>17</v>
      </c>
      <c r="P10" s="267">
        <f t="shared" si="2"/>
        <v>9</v>
      </c>
      <c r="Q10" s="161">
        <f>IF(P10="","",VLOOKUP(P10,'Bodové hodnocení'!$A$1:$B$20,2,FALSE))</f>
        <v>3</v>
      </c>
    </row>
    <row r="11" spans="1:17" ht="15.75">
      <c r="A11" s="42" t="s">
        <v>23</v>
      </c>
      <c r="B11" s="12" t="s">
        <v>28</v>
      </c>
      <c r="C11" s="144">
        <v>21.459</v>
      </c>
      <c r="D11" s="145">
        <v>21.752</v>
      </c>
      <c r="E11" s="143">
        <f t="shared" si="6"/>
        <v>21.752</v>
      </c>
      <c r="F11" s="31">
        <f t="shared" si="0"/>
        <v>2</v>
      </c>
      <c r="G11" s="284">
        <v>76.1</v>
      </c>
      <c r="H11" s="287"/>
      <c r="I11" s="285">
        <f t="shared" si="3"/>
        <v>76.1</v>
      </c>
      <c r="J11" s="277">
        <v>119.77</v>
      </c>
      <c r="K11" s="287"/>
      <c r="L11" s="285">
        <f t="shared" si="4"/>
        <v>119.77</v>
      </c>
      <c r="M11" s="286">
        <f t="shared" si="5"/>
        <v>76.1</v>
      </c>
      <c r="N11" s="48">
        <f t="shared" si="1"/>
        <v>1</v>
      </c>
      <c r="O11" s="49">
        <f t="shared" si="7"/>
        <v>3</v>
      </c>
      <c r="P11" s="183">
        <f t="shared" si="2"/>
        <v>1</v>
      </c>
      <c r="Q11" s="50">
        <f>IF(P11="","",VLOOKUP(P11,'Bodové hodnocení'!$A$1:$B$20,2,FALSE))</f>
        <v>11</v>
      </c>
    </row>
    <row r="12" spans="1:19" ht="15.75">
      <c r="A12" s="110" t="s">
        <v>24</v>
      </c>
      <c r="B12" s="113" t="s">
        <v>22</v>
      </c>
      <c r="C12" s="139">
        <v>21.92</v>
      </c>
      <c r="D12" s="140">
        <v>23.422</v>
      </c>
      <c r="E12" s="136">
        <f t="shared" si="6"/>
        <v>23.422</v>
      </c>
      <c r="F12" s="137">
        <f t="shared" si="0"/>
        <v>3</v>
      </c>
      <c r="G12" s="281">
        <v>100.45</v>
      </c>
      <c r="H12" s="288"/>
      <c r="I12" s="283">
        <f t="shared" si="3"/>
        <v>100.45</v>
      </c>
      <c r="J12" s="282">
        <v>95.91</v>
      </c>
      <c r="K12" s="288"/>
      <c r="L12" s="283">
        <f t="shared" si="4"/>
        <v>95.91</v>
      </c>
      <c r="M12" s="283">
        <f t="shared" si="5"/>
        <v>95.91</v>
      </c>
      <c r="N12" s="128">
        <f t="shared" si="1"/>
        <v>5</v>
      </c>
      <c r="O12" s="129">
        <f t="shared" si="7"/>
        <v>8</v>
      </c>
      <c r="P12" s="267">
        <f t="shared" si="2"/>
        <v>3</v>
      </c>
      <c r="Q12" s="161">
        <f>IF(P12="","",VLOOKUP(P12,'Bodové hodnocení'!$A$1:$B$20,2,FALSE))</f>
        <v>9</v>
      </c>
      <c r="R12" s="41"/>
      <c r="S12" s="41"/>
    </row>
    <row r="13" spans="1:19" ht="16.5" thickBot="1">
      <c r="A13" s="42" t="s">
        <v>25</v>
      </c>
      <c r="B13" s="12" t="s">
        <v>4</v>
      </c>
      <c r="C13" s="144">
        <v>28.493</v>
      </c>
      <c r="D13" s="145">
        <v>28.817</v>
      </c>
      <c r="E13" s="143">
        <f t="shared" si="6"/>
        <v>28.817</v>
      </c>
      <c r="F13" s="31">
        <f t="shared" si="0"/>
        <v>6</v>
      </c>
      <c r="G13" s="284">
        <v>102.18</v>
      </c>
      <c r="H13" s="287"/>
      <c r="I13" s="285">
        <f t="shared" si="3"/>
        <v>102.18</v>
      </c>
      <c r="J13" s="277">
        <v>104.28</v>
      </c>
      <c r="K13" s="287"/>
      <c r="L13" s="285">
        <f t="shared" si="4"/>
        <v>104.28</v>
      </c>
      <c r="M13" s="286">
        <f t="shared" si="5"/>
        <v>102.18</v>
      </c>
      <c r="N13" s="48">
        <f t="shared" si="1"/>
        <v>6</v>
      </c>
      <c r="O13" s="49">
        <f t="shared" si="7"/>
        <v>12</v>
      </c>
      <c r="P13" s="183">
        <f t="shared" si="2"/>
        <v>6</v>
      </c>
      <c r="Q13" s="50">
        <f>IF(P13="","",VLOOKUP(P13,'Bodové hodnocení'!$A$1:$B$20,2,FALSE))</f>
        <v>6</v>
      </c>
      <c r="R13" s="41"/>
      <c r="S13" s="60"/>
    </row>
    <row r="14" spans="1:19" ht="16.5" thickBot="1">
      <c r="A14" s="51"/>
      <c r="B14" s="51"/>
      <c r="C14" s="52"/>
      <c r="D14" s="52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270"/>
      <c r="Q14" s="53"/>
      <c r="R14" s="41"/>
      <c r="S14" s="60"/>
    </row>
    <row r="15" spans="1:19" ht="16.5" thickBot="1">
      <c r="A15" s="464" t="s">
        <v>47</v>
      </c>
      <c r="B15" s="464"/>
      <c r="C15" s="464" t="s">
        <v>34</v>
      </c>
      <c r="D15" s="464"/>
      <c r="E15" s="464"/>
      <c r="F15" s="464"/>
      <c r="G15" s="466" t="s">
        <v>35</v>
      </c>
      <c r="H15" s="466"/>
      <c r="I15" s="466"/>
      <c r="J15" s="466"/>
      <c r="K15" s="466"/>
      <c r="L15" s="466"/>
      <c r="M15" s="466"/>
      <c r="N15" s="466"/>
      <c r="O15" s="465" t="s">
        <v>36</v>
      </c>
      <c r="P15" s="462" t="s">
        <v>37</v>
      </c>
      <c r="Q15" s="461" t="s">
        <v>38</v>
      </c>
      <c r="R15" s="41"/>
      <c r="S15" s="41"/>
    </row>
    <row r="16" spans="1:19" ht="16.5" thickBot="1">
      <c r="A16" s="131" t="s">
        <v>39</v>
      </c>
      <c r="B16" s="125" t="s">
        <v>2</v>
      </c>
      <c r="C16" s="173" t="s">
        <v>41</v>
      </c>
      <c r="D16" s="175" t="s">
        <v>40</v>
      </c>
      <c r="E16" s="200" t="s">
        <v>42</v>
      </c>
      <c r="F16" s="152" t="s">
        <v>43</v>
      </c>
      <c r="G16" s="173" t="s">
        <v>44</v>
      </c>
      <c r="H16" s="178" t="s">
        <v>45</v>
      </c>
      <c r="I16" s="201"/>
      <c r="J16" s="175" t="s">
        <v>46</v>
      </c>
      <c r="K16" s="178" t="s">
        <v>45</v>
      </c>
      <c r="L16" s="178"/>
      <c r="M16" s="200" t="s">
        <v>42</v>
      </c>
      <c r="N16" s="152" t="s">
        <v>43</v>
      </c>
      <c r="O16" s="465"/>
      <c r="P16" s="462"/>
      <c r="Q16" s="461"/>
      <c r="R16" s="41"/>
      <c r="S16" s="41"/>
    </row>
    <row r="17" spans="1:17" ht="15.75">
      <c r="A17" s="27" t="s">
        <v>14</v>
      </c>
      <c r="B17" s="19" t="s">
        <v>5</v>
      </c>
      <c r="C17" s="28">
        <v>21.294</v>
      </c>
      <c r="D17" s="54">
        <v>20.627</v>
      </c>
      <c r="E17" s="30">
        <f aca="true" t="shared" si="8" ref="E17:E24">IF(C17="","",MAX(C17,D17))</f>
        <v>21.294</v>
      </c>
      <c r="F17" s="58">
        <f aca="true" t="shared" si="9" ref="F17:F30">IF(C17="","",RANK(E17,$E$17:$E$30,1))</f>
        <v>4</v>
      </c>
      <c r="G17" s="290">
        <v>67.61</v>
      </c>
      <c r="H17" s="289"/>
      <c r="I17" s="278">
        <f aca="true" t="shared" si="10" ref="I17:I30">IF(G17="","",G17+H17)</f>
        <v>67.61</v>
      </c>
      <c r="J17" s="279"/>
      <c r="K17" s="289"/>
      <c r="L17" s="278">
        <f aca="true" t="shared" si="11" ref="L17:L30">IF(J17="","",J17+K17)</f>
      </c>
      <c r="M17" s="291">
        <f>IF(I17="","",MIN(L17,I17))</f>
        <v>67.61</v>
      </c>
      <c r="N17" s="38">
        <f>IF(M17="","",RANK(M17,$M$17:$M$30,1))</f>
        <v>6</v>
      </c>
      <c r="O17" s="49">
        <f aca="true" t="shared" si="12" ref="O17:O30">IF(F17="","",SUM(N17,F17))</f>
        <v>10</v>
      </c>
      <c r="P17" s="183">
        <f>IF(O17="","",RANK(O17,$O$17:$O$30,1))</f>
        <v>4</v>
      </c>
      <c r="Q17" s="50">
        <f>IF(P17="","",VLOOKUP(P17,'Bodové hodnocení'!$A$1:$B$20,2,FALSE))</f>
        <v>8</v>
      </c>
    </row>
    <row r="18" spans="1:17" ht="15.75">
      <c r="A18" s="116" t="s">
        <v>15</v>
      </c>
      <c r="B18" s="130" t="s">
        <v>92</v>
      </c>
      <c r="C18" s="134">
        <v>23.762</v>
      </c>
      <c r="D18" s="141">
        <v>25.233</v>
      </c>
      <c r="E18" s="136">
        <f t="shared" si="8"/>
        <v>25.233</v>
      </c>
      <c r="F18" s="128">
        <f t="shared" si="9"/>
        <v>9</v>
      </c>
      <c r="G18" s="281">
        <v>71.33</v>
      </c>
      <c r="H18" s="288"/>
      <c r="I18" s="283">
        <f t="shared" si="10"/>
        <v>71.33</v>
      </c>
      <c r="J18" s="282"/>
      <c r="K18" s="288"/>
      <c r="L18" s="283">
        <f t="shared" si="11"/>
      </c>
      <c r="M18" s="283">
        <f aca="true" t="shared" si="13" ref="M18:M25">IF(I18="","",MIN(L18,I18))</f>
        <v>71.33</v>
      </c>
      <c r="N18" s="128">
        <f>IF(M18="","",RANK(M18,$M$17:$M$30,1))</f>
        <v>9</v>
      </c>
      <c r="O18" s="129">
        <f>IF(F18="","",SUM(N18,F18))</f>
        <v>18</v>
      </c>
      <c r="P18" s="251">
        <f>IF(O18="","",RANK(O18,$O$17:$O$30,1))</f>
        <v>9</v>
      </c>
      <c r="Q18" s="124">
        <f>IF(P18="","",VLOOKUP(P18,'Bodové hodnocení'!$A$1:$B$20,2,FALSE))</f>
        <v>3</v>
      </c>
    </row>
    <row r="19" spans="1:17" ht="15.75">
      <c r="A19" s="42" t="s">
        <v>16</v>
      </c>
      <c r="B19" s="20" t="s">
        <v>26</v>
      </c>
      <c r="C19" s="43">
        <v>24.361</v>
      </c>
      <c r="D19" s="57">
        <v>22.564</v>
      </c>
      <c r="E19" s="30">
        <f t="shared" si="8"/>
        <v>24.361</v>
      </c>
      <c r="F19" s="58">
        <f t="shared" si="9"/>
        <v>8</v>
      </c>
      <c r="G19" s="292">
        <v>74.46</v>
      </c>
      <c r="H19" s="287"/>
      <c r="I19" s="285">
        <f t="shared" si="10"/>
        <v>74.46</v>
      </c>
      <c r="J19" s="277">
        <v>72.92</v>
      </c>
      <c r="K19" s="287"/>
      <c r="L19" s="285">
        <f t="shared" si="11"/>
        <v>72.92</v>
      </c>
      <c r="M19" s="286">
        <f t="shared" si="13"/>
        <v>72.92</v>
      </c>
      <c r="N19" s="48">
        <f>IF(M19="","",RANK(M19,$M$17:$M$30,1))</f>
        <v>11</v>
      </c>
      <c r="O19" s="49">
        <f t="shared" si="12"/>
        <v>19</v>
      </c>
      <c r="P19" s="183">
        <v>11</v>
      </c>
      <c r="Q19" s="50">
        <f>IF(P19="","",VLOOKUP(P19,'Bodové hodnocení'!$A$1:$B$20,2,FALSE))</f>
        <v>1</v>
      </c>
    </row>
    <row r="20" spans="1:17" ht="15.75">
      <c r="A20" s="116" t="s">
        <v>18</v>
      </c>
      <c r="B20" s="130" t="s">
        <v>17</v>
      </c>
      <c r="C20" s="134">
        <v>22.985</v>
      </c>
      <c r="D20" s="141">
        <v>22.258</v>
      </c>
      <c r="E20" s="136">
        <f t="shared" si="8"/>
        <v>22.985</v>
      </c>
      <c r="F20" s="128">
        <f t="shared" si="9"/>
        <v>6</v>
      </c>
      <c r="G20" s="281">
        <v>68.84</v>
      </c>
      <c r="H20" s="288"/>
      <c r="I20" s="283">
        <f t="shared" si="10"/>
        <v>68.84</v>
      </c>
      <c r="J20" s="282"/>
      <c r="K20" s="288"/>
      <c r="L20" s="283">
        <f t="shared" si="11"/>
      </c>
      <c r="M20" s="283">
        <f t="shared" si="13"/>
        <v>68.84</v>
      </c>
      <c r="N20" s="128">
        <f aca="true" t="shared" si="14" ref="N20:N27">IF(M20="","",RANK(M20,$M$17:$M$30,1))</f>
        <v>8</v>
      </c>
      <c r="O20" s="129">
        <f t="shared" si="12"/>
        <v>14</v>
      </c>
      <c r="P20" s="251">
        <f aca="true" t="shared" si="15" ref="P20:P30">IF(O20="","",RANK(O20,$O$17:$O$30,1))</f>
        <v>6</v>
      </c>
      <c r="Q20" s="124">
        <f>IF(P20="","",VLOOKUP(P20,'Bodové hodnocení'!$A$1:$B$20,2,FALSE))</f>
        <v>6</v>
      </c>
    </row>
    <row r="21" spans="1:17" ht="15.75">
      <c r="A21" s="42" t="s">
        <v>19</v>
      </c>
      <c r="B21" s="20" t="s">
        <v>7</v>
      </c>
      <c r="C21" s="43">
        <v>20.69</v>
      </c>
      <c r="D21" s="57">
        <v>21.201</v>
      </c>
      <c r="E21" s="30" t="s">
        <v>91</v>
      </c>
      <c r="F21" s="58">
        <v>14</v>
      </c>
      <c r="G21" s="292">
        <v>72.63</v>
      </c>
      <c r="H21" s="287"/>
      <c r="I21" s="285">
        <f t="shared" si="10"/>
        <v>72.63</v>
      </c>
      <c r="J21" s="277"/>
      <c r="K21" s="287"/>
      <c r="L21" s="285">
        <f t="shared" si="11"/>
      </c>
      <c r="M21" s="286">
        <f t="shared" si="13"/>
        <v>72.63</v>
      </c>
      <c r="N21" s="48">
        <f t="shared" si="14"/>
        <v>10</v>
      </c>
      <c r="O21" s="49">
        <f t="shared" si="12"/>
        <v>24</v>
      </c>
      <c r="P21" s="183">
        <f t="shared" si="15"/>
        <v>12</v>
      </c>
      <c r="Q21" s="50">
        <f>IF(P21="","",VLOOKUP(P21,'Bodové hodnocení'!$A$1:$B$20,2,FALSE))</f>
        <v>1</v>
      </c>
    </row>
    <row r="22" spans="1:17" ht="15.75">
      <c r="A22" s="116" t="s">
        <v>21</v>
      </c>
      <c r="B22" s="130" t="s">
        <v>12</v>
      </c>
      <c r="C22" s="134">
        <v>19.555</v>
      </c>
      <c r="D22" s="141">
        <v>17.558</v>
      </c>
      <c r="E22" s="136">
        <f t="shared" si="8"/>
        <v>19.555</v>
      </c>
      <c r="F22" s="128">
        <f t="shared" si="9"/>
        <v>2</v>
      </c>
      <c r="G22" s="281">
        <v>60.6</v>
      </c>
      <c r="H22" s="288"/>
      <c r="I22" s="283">
        <f t="shared" si="10"/>
        <v>60.6</v>
      </c>
      <c r="J22" s="282"/>
      <c r="K22" s="288"/>
      <c r="L22" s="283">
        <f t="shared" si="11"/>
      </c>
      <c r="M22" s="283">
        <f t="shared" si="13"/>
        <v>60.6</v>
      </c>
      <c r="N22" s="128">
        <f t="shared" si="14"/>
        <v>3</v>
      </c>
      <c r="O22" s="129">
        <f t="shared" si="12"/>
        <v>5</v>
      </c>
      <c r="P22" s="251">
        <f t="shared" si="15"/>
        <v>2</v>
      </c>
      <c r="Q22" s="124">
        <f>IF(P22="","",VLOOKUP(P22,'Bodové hodnocení'!$A$1:$B$20,2,FALSE))</f>
        <v>10</v>
      </c>
    </row>
    <row r="23" spans="1:17" ht="15.75">
      <c r="A23" s="42" t="s">
        <v>23</v>
      </c>
      <c r="B23" s="20" t="s">
        <v>6</v>
      </c>
      <c r="C23" s="43">
        <v>26.311</v>
      </c>
      <c r="D23" s="62">
        <v>27.133</v>
      </c>
      <c r="E23" s="30">
        <f t="shared" si="8"/>
        <v>27.133</v>
      </c>
      <c r="F23" s="58">
        <f t="shared" si="9"/>
        <v>10</v>
      </c>
      <c r="G23" s="292">
        <v>68.69</v>
      </c>
      <c r="H23" s="287"/>
      <c r="I23" s="285">
        <f t="shared" si="10"/>
        <v>68.69</v>
      </c>
      <c r="J23" s="277"/>
      <c r="K23" s="287"/>
      <c r="L23" s="285">
        <f t="shared" si="11"/>
      </c>
      <c r="M23" s="286">
        <f t="shared" si="13"/>
        <v>68.69</v>
      </c>
      <c r="N23" s="48">
        <f t="shared" si="14"/>
        <v>7</v>
      </c>
      <c r="O23" s="49">
        <f t="shared" si="12"/>
        <v>17</v>
      </c>
      <c r="P23" s="183">
        <f t="shared" si="15"/>
        <v>8</v>
      </c>
      <c r="Q23" s="50">
        <f>IF(P23="","",VLOOKUP(P23,'Bodové hodnocení'!$A$1:$B$20,2,FALSE))</f>
        <v>4</v>
      </c>
    </row>
    <row r="24" spans="1:17" ht="15.75">
      <c r="A24" s="116" t="s">
        <v>24</v>
      </c>
      <c r="B24" s="130" t="s">
        <v>9</v>
      </c>
      <c r="C24" s="134">
        <v>24.316</v>
      </c>
      <c r="D24" s="141">
        <v>24.131</v>
      </c>
      <c r="E24" s="136">
        <f t="shared" si="8"/>
        <v>24.316</v>
      </c>
      <c r="F24" s="128">
        <f t="shared" si="9"/>
        <v>7</v>
      </c>
      <c r="G24" s="281">
        <v>74.67</v>
      </c>
      <c r="H24" s="288"/>
      <c r="I24" s="283">
        <f t="shared" si="10"/>
        <v>74.67</v>
      </c>
      <c r="J24" s="282"/>
      <c r="K24" s="288"/>
      <c r="L24" s="283">
        <f t="shared" si="11"/>
      </c>
      <c r="M24" s="283">
        <f t="shared" si="13"/>
        <v>74.67</v>
      </c>
      <c r="N24" s="128">
        <f t="shared" si="14"/>
        <v>12</v>
      </c>
      <c r="O24" s="129">
        <f t="shared" si="12"/>
        <v>19</v>
      </c>
      <c r="P24" s="251">
        <f aca="true" t="shared" si="16" ref="P24:P29">IF(O24="","",RANK(O24,$O$17:$O$30,1))</f>
        <v>10</v>
      </c>
      <c r="Q24" s="124">
        <f>IF(P24="","",VLOOKUP(P24,'Bodové hodnocení'!$A$1:$B$20,2,FALSE))</f>
        <v>2</v>
      </c>
    </row>
    <row r="25" spans="1:17" ht="15.75">
      <c r="A25" s="42" t="s">
        <v>25</v>
      </c>
      <c r="B25" s="20" t="s">
        <v>10</v>
      </c>
      <c r="C25" s="43">
        <v>20.906</v>
      </c>
      <c r="D25" s="62">
        <v>22.222</v>
      </c>
      <c r="E25" s="30">
        <f aca="true" t="shared" si="17" ref="E25:E30">IF(C25="","",MAX(C25,D25))</f>
        <v>22.222</v>
      </c>
      <c r="F25" s="58">
        <f t="shared" si="9"/>
        <v>5</v>
      </c>
      <c r="G25" s="292">
        <v>66.73</v>
      </c>
      <c r="H25" s="287"/>
      <c r="I25" s="285">
        <f t="shared" si="10"/>
        <v>66.73</v>
      </c>
      <c r="J25" s="277"/>
      <c r="K25" s="287"/>
      <c r="L25" s="285">
        <f t="shared" si="11"/>
      </c>
      <c r="M25" s="286">
        <f t="shared" si="13"/>
        <v>66.73</v>
      </c>
      <c r="N25" s="48">
        <f>IF(M25="","",RANK(M25,$M$17:$M$30,1))</f>
        <v>5</v>
      </c>
      <c r="O25" s="49">
        <f t="shared" si="12"/>
        <v>10</v>
      </c>
      <c r="P25" s="183">
        <v>5</v>
      </c>
      <c r="Q25" s="50">
        <f>IF(P25="","",VLOOKUP(P25,'Bodové hodnocení'!$A$1:$B$20,2,FALSE))</f>
        <v>7</v>
      </c>
    </row>
    <row r="26" spans="1:17" ht="15.75">
      <c r="A26" s="116" t="s">
        <v>27</v>
      </c>
      <c r="B26" s="130" t="s">
        <v>20</v>
      </c>
      <c r="C26" s="142">
        <v>33.159</v>
      </c>
      <c r="D26" s="141">
        <v>29.814</v>
      </c>
      <c r="E26" s="136">
        <f t="shared" si="17"/>
        <v>33.159</v>
      </c>
      <c r="F26" s="128">
        <f t="shared" si="9"/>
        <v>12</v>
      </c>
      <c r="G26" s="281">
        <v>77.2</v>
      </c>
      <c r="H26" s="288"/>
      <c r="I26" s="283">
        <f t="shared" si="10"/>
        <v>77.2</v>
      </c>
      <c r="J26" s="282"/>
      <c r="K26" s="288"/>
      <c r="L26" s="283">
        <f t="shared" si="11"/>
      </c>
      <c r="M26" s="283">
        <f>IF(I26="","",MIN(L26,I26))</f>
        <v>77.2</v>
      </c>
      <c r="N26" s="128">
        <f>IF(M26="","",RANK(M26,$M$17:$M$30,1))</f>
        <v>13</v>
      </c>
      <c r="O26" s="129">
        <f t="shared" si="12"/>
        <v>25</v>
      </c>
      <c r="P26" s="251">
        <f t="shared" si="16"/>
        <v>13</v>
      </c>
      <c r="Q26" s="124">
        <f>IF(P26="","",VLOOKUP(P26,'Bodové hodnocení'!$A$1:$B$20,2,FALSE))</f>
        <v>1</v>
      </c>
    </row>
    <row r="27" spans="1:17" ht="15.75">
      <c r="A27" s="64" t="s">
        <v>29</v>
      </c>
      <c r="B27" s="21" t="s">
        <v>28</v>
      </c>
      <c r="C27" s="43">
        <v>19.6</v>
      </c>
      <c r="D27" s="62">
        <v>19.43</v>
      </c>
      <c r="E27" s="30">
        <f t="shared" si="17"/>
        <v>19.6</v>
      </c>
      <c r="F27" s="58">
        <f t="shared" si="9"/>
        <v>3</v>
      </c>
      <c r="G27" s="292">
        <v>60.44</v>
      </c>
      <c r="H27" s="287"/>
      <c r="I27" s="285">
        <f t="shared" si="10"/>
        <v>60.44</v>
      </c>
      <c r="J27" s="277"/>
      <c r="K27" s="287"/>
      <c r="L27" s="285">
        <f t="shared" si="11"/>
      </c>
      <c r="M27" s="286">
        <f>IF(I27="","",MIN(L27,I27))</f>
        <v>60.44</v>
      </c>
      <c r="N27" s="48">
        <f t="shared" si="14"/>
        <v>2</v>
      </c>
      <c r="O27" s="49">
        <f t="shared" si="12"/>
        <v>5</v>
      </c>
      <c r="P27" s="183">
        <v>3</v>
      </c>
      <c r="Q27" s="50">
        <f>IF(P27="","",VLOOKUP(P27,'Bodové hodnocení'!$A$1:$B$20,2,FALSE))</f>
        <v>9</v>
      </c>
    </row>
    <row r="28" spans="1:17" ht="15.75">
      <c r="A28" s="297" t="s">
        <v>30</v>
      </c>
      <c r="B28" s="184" t="s">
        <v>8</v>
      </c>
      <c r="C28" s="142">
        <v>29.327</v>
      </c>
      <c r="D28" s="141">
        <v>28.832</v>
      </c>
      <c r="E28" s="136">
        <f t="shared" si="17"/>
        <v>29.327</v>
      </c>
      <c r="F28" s="128">
        <f t="shared" si="9"/>
        <v>11</v>
      </c>
      <c r="G28" s="281">
        <v>64.19</v>
      </c>
      <c r="H28" s="288"/>
      <c r="I28" s="283">
        <f t="shared" si="10"/>
        <v>64.19</v>
      </c>
      <c r="J28" s="282"/>
      <c r="K28" s="288"/>
      <c r="L28" s="283">
        <f t="shared" si="11"/>
      </c>
      <c r="M28" s="283">
        <f>IF(I28="","",MIN(L28,I28))</f>
        <v>64.19</v>
      </c>
      <c r="N28" s="128">
        <f>IF(M28="","",RANK(M28,$M$17:$M$30,1))</f>
        <v>4</v>
      </c>
      <c r="O28" s="129">
        <f t="shared" si="12"/>
        <v>15</v>
      </c>
      <c r="P28" s="251">
        <f t="shared" si="16"/>
        <v>7</v>
      </c>
      <c r="Q28" s="124">
        <f>IF(P28="","",VLOOKUP(P28,'Bodové hodnocení'!$A$1:$B$20,2,FALSE))</f>
        <v>5</v>
      </c>
    </row>
    <row r="29" spans="1:17" ht="15.75">
      <c r="A29" s="298" t="s">
        <v>31</v>
      </c>
      <c r="B29" s="185" t="s">
        <v>4</v>
      </c>
      <c r="C29" s="43">
        <v>61.118</v>
      </c>
      <c r="D29" s="62">
        <v>61.752</v>
      </c>
      <c r="E29" s="30">
        <f t="shared" si="17"/>
        <v>61.752</v>
      </c>
      <c r="F29" s="58">
        <f t="shared" si="9"/>
        <v>13</v>
      </c>
      <c r="G29" s="292">
        <v>99.09</v>
      </c>
      <c r="H29" s="287"/>
      <c r="I29" s="285">
        <f t="shared" si="10"/>
        <v>99.09</v>
      </c>
      <c r="J29" s="277">
        <v>78.86</v>
      </c>
      <c r="K29" s="287"/>
      <c r="L29" s="285">
        <f t="shared" si="11"/>
        <v>78.86</v>
      </c>
      <c r="M29" s="286">
        <f>IF(I29="","",MIN(L29,I29))</f>
        <v>78.86</v>
      </c>
      <c r="N29" s="48">
        <f>IF(M29="","",RANK(M29,$M$17:$M$30,1))</f>
        <v>14</v>
      </c>
      <c r="O29" s="49">
        <f t="shared" si="12"/>
        <v>27</v>
      </c>
      <c r="P29" s="183">
        <f t="shared" si="16"/>
        <v>14</v>
      </c>
      <c r="Q29" s="50">
        <f>IF(P29="","",VLOOKUP(P29,'Bodové hodnocení'!$A$1:$B$20,2,FALSE))</f>
        <v>1</v>
      </c>
    </row>
    <row r="30" spans="1:17" ht="16.5" thickBot="1">
      <c r="A30" s="114" t="s">
        <v>32</v>
      </c>
      <c r="B30" s="167" t="s">
        <v>22</v>
      </c>
      <c r="C30" s="149">
        <v>19.399</v>
      </c>
      <c r="D30" s="150">
        <v>19.492</v>
      </c>
      <c r="E30" s="151">
        <f t="shared" si="17"/>
        <v>19.492</v>
      </c>
      <c r="F30" s="152">
        <f t="shared" si="9"/>
        <v>1</v>
      </c>
      <c r="G30" s="293">
        <v>59.42</v>
      </c>
      <c r="H30" s="296"/>
      <c r="I30" s="295">
        <f t="shared" si="10"/>
        <v>59.42</v>
      </c>
      <c r="J30" s="294">
        <v>81.38</v>
      </c>
      <c r="K30" s="296"/>
      <c r="L30" s="295">
        <f t="shared" si="11"/>
        <v>81.38</v>
      </c>
      <c r="M30" s="295">
        <f>IF(I30="","",MIN(L30,I30))</f>
        <v>59.42</v>
      </c>
      <c r="N30" s="152">
        <f>IF(M30="","",RANK(M30,$M$17:$M$30,1))</f>
        <v>1</v>
      </c>
      <c r="O30" s="157">
        <f t="shared" si="12"/>
        <v>2</v>
      </c>
      <c r="P30" s="271">
        <f t="shared" si="15"/>
        <v>1</v>
      </c>
      <c r="Q30" s="158">
        <f>IF(P30="","",VLOOKUP(P30,'Bodové hodnocení'!$A$1:$B$20,2,FALSE))</f>
        <v>11</v>
      </c>
    </row>
    <row r="31" spans="2:17" ht="1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72"/>
      <c r="Q31" s="63"/>
    </row>
  </sheetData>
  <sheetProtection selectLockedCells="1" selectUnlockedCells="1"/>
  <mergeCells count="13">
    <mergeCell ref="A15:B15"/>
    <mergeCell ref="C15:F15"/>
    <mergeCell ref="G15:N15"/>
    <mergeCell ref="O15:O16"/>
    <mergeCell ref="P15:P16"/>
    <mergeCell ref="Q15:Q16"/>
    <mergeCell ref="A1:Q1"/>
    <mergeCell ref="A3:B3"/>
    <mergeCell ref="C3:F3"/>
    <mergeCell ref="G3:N3"/>
    <mergeCell ref="O3:O4"/>
    <mergeCell ref="P3:P4"/>
    <mergeCell ref="Q3:Q4"/>
  </mergeCells>
  <printOptions/>
  <pageMargins left="0.11811023622047245" right="0.11811023622047245" top="0.5905511811023623" bottom="0.5905511811023623" header="0.5118110236220472" footer="0.31496062992125984"/>
  <pageSetup horizontalDpi="300" verticalDpi="300" orientation="landscape" paperSize="9" scale="75" r:id="rId1"/>
  <headerFooter alignWithMargins="0">
    <oddFooter>&amp;CHlučinská liga mládeže - 5. ročník 2016 / 2017&amp;RPro HLM zpracoval Durlák Jan</oddFooter>
  </headerFooter>
  <colBreaks count="1" manualBreakCount="1">
    <brk id="1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34"/>
  <sheetViews>
    <sheetView showGridLines="0" zoomScale="90" zoomScaleNormal="90" zoomScaleSheetLayoutView="80" zoomScalePageLayoutView="0" workbookViewId="0" topLeftCell="A1">
      <selection activeCell="A32" sqref="A32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7" width="10.7109375" style="0" customWidth="1"/>
    <col min="8" max="8" width="10.421875" style="0" customWidth="1"/>
    <col min="9" max="9" width="14.00390625" style="0" hidden="1" customWidth="1"/>
    <col min="10" max="11" width="10.7109375" style="0" customWidth="1"/>
    <col min="12" max="12" width="14.57421875" style="0" customWidth="1"/>
    <col min="13" max="13" width="13.7109375" style="0" customWidth="1"/>
    <col min="14" max="14" width="10.7109375" style="0" customWidth="1"/>
    <col min="15" max="15" width="17.140625" style="0" customWidth="1"/>
    <col min="16" max="16" width="10.7109375" style="269" customWidth="1"/>
    <col min="17" max="17" width="10.7109375" style="23" customWidth="1"/>
    <col min="18" max="19" width="9.140625" style="24" customWidth="1"/>
    <col min="20" max="20" width="9.140625" style="25" customWidth="1"/>
  </cols>
  <sheetData>
    <row r="1" spans="1:17" ht="22.5">
      <c r="A1" s="463" t="s">
        <v>80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</row>
    <row r="2" ht="16.5" thickBot="1">
      <c r="A2" s="26"/>
    </row>
    <row r="3" spans="1:17" ht="15.75" customHeight="1" thickBot="1">
      <c r="A3" s="464" t="s">
        <v>33</v>
      </c>
      <c r="B3" s="464"/>
      <c r="C3" s="464" t="s">
        <v>34</v>
      </c>
      <c r="D3" s="464"/>
      <c r="E3" s="464"/>
      <c r="F3" s="464"/>
      <c r="G3" s="466" t="s">
        <v>35</v>
      </c>
      <c r="H3" s="466"/>
      <c r="I3" s="466"/>
      <c r="J3" s="466"/>
      <c r="K3" s="466"/>
      <c r="L3" s="466"/>
      <c r="M3" s="466"/>
      <c r="N3" s="466"/>
      <c r="O3" s="465" t="s">
        <v>36</v>
      </c>
      <c r="P3" s="462" t="s">
        <v>37</v>
      </c>
      <c r="Q3" s="461" t="s">
        <v>38</v>
      </c>
    </row>
    <row r="4" spans="1:17" ht="16.5" thickBot="1">
      <c r="A4" s="173" t="s">
        <v>39</v>
      </c>
      <c r="B4" s="174" t="s">
        <v>2</v>
      </c>
      <c r="C4" s="173" t="s">
        <v>40</v>
      </c>
      <c r="D4" s="175" t="s">
        <v>41</v>
      </c>
      <c r="E4" s="176" t="s">
        <v>42</v>
      </c>
      <c r="F4" s="152" t="s">
        <v>43</v>
      </c>
      <c r="G4" s="177" t="s">
        <v>44</v>
      </c>
      <c r="H4" s="178" t="s">
        <v>45</v>
      </c>
      <c r="I4" s="177"/>
      <c r="J4" s="178" t="s">
        <v>46</v>
      </c>
      <c r="K4" s="178" t="s">
        <v>45</v>
      </c>
      <c r="L4" s="178"/>
      <c r="M4" s="179" t="s">
        <v>42</v>
      </c>
      <c r="N4" s="152" t="s">
        <v>43</v>
      </c>
      <c r="O4" s="465"/>
      <c r="P4" s="462"/>
      <c r="Q4" s="461"/>
    </row>
    <row r="5" spans="1:19" ht="15.75">
      <c r="A5" s="27" t="s">
        <v>14</v>
      </c>
      <c r="B5" s="5" t="s">
        <v>4</v>
      </c>
      <c r="C5" s="28">
        <v>32.462</v>
      </c>
      <c r="D5" s="29">
        <v>33.292</v>
      </c>
      <c r="E5" s="30">
        <f>IF(C5="","",MAX(C5,D5))</f>
        <v>33.292</v>
      </c>
      <c r="F5" s="31">
        <f>IF(C5="","",RANK(E5,$E$5:$E$14,1))</f>
        <v>6</v>
      </c>
      <c r="G5" s="32">
        <v>0.0012641203703703705</v>
      </c>
      <c r="H5" s="33">
        <v>0.00034722222222222224</v>
      </c>
      <c r="I5" s="34">
        <f>IF(G5="","",G5+H5)</f>
        <v>0.0016113425925925928</v>
      </c>
      <c r="J5" s="35">
        <v>0.0014217592592592595</v>
      </c>
      <c r="K5" s="36"/>
      <c r="L5" s="45">
        <f aca="true" t="shared" si="0" ref="L5:L14">IF(J5="","",J5+K5)</f>
        <v>0.0014217592592592595</v>
      </c>
      <c r="M5" s="37">
        <f>IF(I5="","",MIN(L5,I5))</f>
        <v>0.0014217592592592595</v>
      </c>
      <c r="N5" s="38">
        <f aca="true" t="shared" si="1" ref="N5:N14">IF(M5="","",RANK(M5,$M$5:$M$14,1))</f>
        <v>8</v>
      </c>
      <c r="O5" s="39">
        <f>IF(F5="","",SUM(N5,F5))</f>
        <v>14</v>
      </c>
      <c r="P5" s="183">
        <f aca="true" t="shared" si="2" ref="P5:P14">IF(O5="","",RANK(O5,$O$5:$O$14,1))</f>
        <v>6</v>
      </c>
      <c r="Q5" s="50">
        <f>IF(P5="","",VLOOKUP(P5,'Bodové hodnocení'!$A$1:$B$20,2,FALSE))</f>
        <v>6</v>
      </c>
      <c r="R5" s="41"/>
      <c r="S5" s="41"/>
    </row>
    <row r="6" spans="1:19" ht="15.75">
      <c r="A6" s="116" t="s">
        <v>15</v>
      </c>
      <c r="B6" s="111" t="s">
        <v>6</v>
      </c>
      <c r="C6" s="134" t="s">
        <v>91</v>
      </c>
      <c r="D6" s="135" t="s">
        <v>91</v>
      </c>
      <c r="E6" s="136" t="s">
        <v>91</v>
      </c>
      <c r="F6" s="137">
        <v>8</v>
      </c>
      <c r="G6" s="138">
        <v>0.001258101851851852</v>
      </c>
      <c r="H6" s="127"/>
      <c r="I6" s="207">
        <f>IF(G6="","",G6+H6)</f>
        <v>0.001258101851851852</v>
      </c>
      <c r="J6" s="119"/>
      <c r="K6" s="127"/>
      <c r="L6" s="207">
        <f>IF(J6="","",J6+K6)</f>
      </c>
      <c r="M6" s="126">
        <f aca="true" t="shared" si="3" ref="M6:M14">IF(I6="","",MIN(L6,I6))</f>
        <v>0.001258101851851852</v>
      </c>
      <c r="N6" s="128">
        <f t="shared" si="1"/>
        <v>7</v>
      </c>
      <c r="O6" s="129">
        <f>IF(F6="","",SUM(N6,F6))</f>
        <v>15</v>
      </c>
      <c r="P6" s="267">
        <f t="shared" si="2"/>
        <v>8</v>
      </c>
      <c r="Q6" s="161">
        <f>IF(P6="","",VLOOKUP(P6,'Bodové hodnocení'!$A$1:$B$20,2,FALSE))</f>
        <v>4</v>
      </c>
      <c r="R6" s="41"/>
      <c r="S6" s="41"/>
    </row>
    <row r="7" spans="1:19" ht="15.75">
      <c r="A7" s="42" t="s">
        <v>16</v>
      </c>
      <c r="B7" s="9" t="s">
        <v>5</v>
      </c>
      <c r="C7" s="43">
        <v>26.377</v>
      </c>
      <c r="D7" s="29">
        <v>27.23</v>
      </c>
      <c r="E7" s="30">
        <f aca="true" t="shared" si="4" ref="E7:E14">IF(C7="","",MAX(C7,D7))</f>
        <v>27.23</v>
      </c>
      <c r="F7" s="31">
        <f>IF(C7="","",RANK(E7,$E$5:$E$14,1))</f>
        <v>4</v>
      </c>
      <c r="G7" s="44">
        <v>0.001092361111111111</v>
      </c>
      <c r="H7" s="33"/>
      <c r="I7" s="45">
        <f aca="true" t="shared" si="5" ref="I7:I14">IF(G7="","",G7+H7)</f>
        <v>0.001092361111111111</v>
      </c>
      <c r="J7" s="46"/>
      <c r="K7" s="33"/>
      <c r="L7" s="45">
        <f t="shared" si="0"/>
      </c>
      <c r="M7" s="47">
        <f t="shared" si="3"/>
        <v>0.001092361111111111</v>
      </c>
      <c r="N7" s="48">
        <f t="shared" si="1"/>
        <v>4</v>
      </c>
      <c r="O7" s="49">
        <f aca="true" t="shared" si="6" ref="O7:O14">IF(F7="","",SUM(N7,F7))</f>
        <v>8</v>
      </c>
      <c r="P7" s="183">
        <f t="shared" si="2"/>
        <v>4</v>
      </c>
      <c r="Q7" s="50">
        <f>IF(P7="","",VLOOKUP(P7,'Bodové hodnocení'!$A$1:$B$20,2,FALSE))</f>
        <v>8</v>
      </c>
      <c r="R7" s="41"/>
      <c r="S7" s="41"/>
    </row>
    <row r="8" spans="1:19" ht="15.75">
      <c r="A8" s="116" t="s">
        <v>18</v>
      </c>
      <c r="B8" s="111" t="s">
        <v>7</v>
      </c>
      <c r="C8" s="134" t="s">
        <v>91</v>
      </c>
      <c r="D8" s="135" t="s">
        <v>91</v>
      </c>
      <c r="E8" s="136" t="s">
        <v>91</v>
      </c>
      <c r="F8" s="137">
        <v>8</v>
      </c>
      <c r="G8" s="138">
        <v>0.0013746527777777778</v>
      </c>
      <c r="H8" s="127">
        <v>0.00011574074074074073</v>
      </c>
      <c r="I8" s="207">
        <f t="shared" si="5"/>
        <v>0.0014903935185185185</v>
      </c>
      <c r="J8" s="119"/>
      <c r="K8" s="127"/>
      <c r="L8" s="207">
        <f t="shared" si="0"/>
      </c>
      <c r="M8" s="126">
        <f t="shared" si="3"/>
        <v>0.0014903935185185185</v>
      </c>
      <c r="N8" s="128">
        <f t="shared" si="1"/>
        <v>10</v>
      </c>
      <c r="O8" s="129">
        <f t="shared" si="6"/>
        <v>18</v>
      </c>
      <c r="P8" s="267">
        <f t="shared" si="2"/>
        <v>10</v>
      </c>
      <c r="Q8" s="161">
        <f>IF(P8="","",VLOOKUP(P8,'Bodové hodnocení'!$A$1:$B$20,2,FALSE))</f>
        <v>2</v>
      </c>
      <c r="R8" s="41"/>
      <c r="S8" s="41"/>
    </row>
    <row r="9" spans="1:19" ht="15.75">
      <c r="A9" s="42" t="s">
        <v>19</v>
      </c>
      <c r="B9" s="12" t="s">
        <v>22</v>
      </c>
      <c r="C9" s="43">
        <v>25.733</v>
      </c>
      <c r="D9" s="29">
        <v>26.246</v>
      </c>
      <c r="E9" s="30">
        <f t="shared" si="4"/>
        <v>26.246</v>
      </c>
      <c r="F9" s="31">
        <f>IF(C9="","",RANK(E9,$E$5:$E$14,1))</f>
        <v>3</v>
      </c>
      <c r="G9" s="44">
        <v>0.0010824074074074076</v>
      </c>
      <c r="H9" s="33"/>
      <c r="I9" s="45">
        <f t="shared" si="5"/>
        <v>0.0010824074074074076</v>
      </c>
      <c r="J9" s="46">
        <v>0.0013520833333333334</v>
      </c>
      <c r="K9" s="33">
        <v>0.00011574074074074073</v>
      </c>
      <c r="L9" s="45">
        <f t="shared" si="0"/>
        <v>0.001467824074074074</v>
      </c>
      <c r="M9" s="47">
        <f t="shared" si="3"/>
        <v>0.0010824074074074076</v>
      </c>
      <c r="N9" s="48">
        <f t="shared" si="1"/>
        <v>3</v>
      </c>
      <c r="O9" s="49">
        <f t="shared" si="6"/>
        <v>6</v>
      </c>
      <c r="P9" s="183">
        <f t="shared" si="2"/>
        <v>3</v>
      </c>
      <c r="Q9" s="50">
        <f>IF(P9="","",VLOOKUP(P9,'Bodové hodnocení'!$A$1:$B$20,2,FALSE))</f>
        <v>9</v>
      </c>
      <c r="R9" s="41"/>
      <c r="S9" s="41"/>
    </row>
    <row r="10" spans="1:19" ht="15.75">
      <c r="A10" s="116" t="s">
        <v>21</v>
      </c>
      <c r="B10" s="113" t="s">
        <v>20</v>
      </c>
      <c r="C10" s="134">
        <v>40.69</v>
      </c>
      <c r="D10" s="135">
        <v>42.338</v>
      </c>
      <c r="E10" s="136">
        <f t="shared" si="4"/>
        <v>42.338</v>
      </c>
      <c r="F10" s="137">
        <f>IF(C10="","",RANK(E10,$E$5:$E$14,1))</f>
        <v>7</v>
      </c>
      <c r="G10" s="138">
        <v>0.0012027777777777777</v>
      </c>
      <c r="H10" s="127">
        <v>0.00023148148148148146</v>
      </c>
      <c r="I10" s="207">
        <f t="shared" si="5"/>
        <v>0.001434259259259259</v>
      </c>
      <c r="J10" s="119"/>
      <c r="K10" s="127"/>
      <c r="L10" s="207">
        <f t="shared" si="0"/>
      </c>
      <c r="M10" s="126">
        <f>IF(I10="","",MIN(L10,I10))</f>
        <v>0.001434259259259259</v>
      </c>
      <c r="N10" s="128">
        <f t="shared" si="1"/>
        <v>9</v>
      </c>
      <c r="O10" s="129">
        <f t="shared" si="6"/>
        <v>16</v>
      </c>
      <c r="P10" s="267">
        <f t="shared" si="2"/>
        <v>9</v>
      </c>
      <c r="Q10" s="161">
        <f>IF(P10="","",VLOOKUP(P10,'Bodové hodnocení'!$A$1:$B$20,2,FALSE))</f>
        <v>3</v>
      </c>
      <c r="R10" s="41"/>
      <c r="S10" s="41"/>
    </row>
    <row r="11" spans="1:19" ht="15.75">
      <c r="A11" s="42" t="s">
        <v>23</v>
      </c>
      <c r="B11" s="12" t="s">
        <v>26</v>
      </c>
      <c r="C11" s="144" t="s">
        <v>91</v>
      </c>
      <c r="D11" s="145" t="s">
        <v>91</v>
      </c>
      <c r="E11" s="30" t="s">
        <v>91</v>
      </c>
      <c r="F11" s="31">
        <v>8</v>
      </c>
      <c r="G11" s="44">
        <v>0.0010348379629629629</v>
      </c>
      <c r="H11" s="33">
        <v>0.00011574074074074073</v>
      </c>
      <c r="I11" s="45">
        <f t="shared" si="5"/>
        <v>0.0011505787037037036</v>
      </c>
      <c r="J11" s="46"/>
      <c r="K11" s="33"/>
      <c r="L11" s="45">
        <f t="shared" si="0"/>
      </c>
      <c r="M11" s="47">
        <f t="shared" si="3"/>
        <v>0.0011505787037037036</v>
      </c>
      <c r="N11" s="48">
        <f t="shared" si="1"/>
        <v>6</v>
      </c>
      <c r="O11" s="49">
        <f t="shared" si="6"/>
        <v>14</v>
      </c>
      <c r="P11" s="183">
        <v>7</v>
      </c>
      <c r="Q11" s="50">
        <f>IF(P11="","",VLOOKUP(P11,'Bodové hodnocení'!$A$1:$B$20,2,FALSE))</f>
        <v>5</v>
      </c>
      <c r="R11" s="41"/>
      <c r="S11" s="41"/>
    </row>
    <row r="12" spans="1:19" ht="15.75">
      <c r="A12" s="110" t="s">
        <v>24</v>
      </c>
      <c r="B12" s="113" t="s">
        <v>28</v>
      </c>
      <c r="C12" s="139">
        <v>24.481</v>
      </c>
      <c r="D12" s="140">
        <v>21.615</v>
      </c>
      <c r="E12" s="136">
        <f t="shared" si="4"/>
        <v>24.481</v>
      </c>
      <c r="F12" s="137">
        <f>IF(C12="","",RANK(E12,$E$5:$E$14,1))</f>
        <v>1</v>
      </c>
      <c r="G12" s="138">
        <v>0.0009265046296296297</v>
      </c>
      <c r="H12" s="127"/>
      <c r="I12" s="207">
        <f t="shared" si="5"/>
        <v>0.0009265046296296297</v>
      </c>
      <c r="J12" s="119">
        <v>0.0013025462962962962</v>
      </c>
      <c r="K12" s="127">
        <v>0.00034722222222222224</v>
      </c>
      <c r="L12" s="207">
        <f t="shared" si="0"/>
        <v>0.0016497685185185185</v>
      </c>
      <c r="M12" s="126">
        <f t="shared" si="3"/>
        <v>0.0009265046296296297</v>
      </c>
      <c r="N12" s="128">
        <f t="shared" si="1"/>
        <v>2</v>
      </c>
      <c r="O12" s="129">
        <f t="shared" si="6"/>
        <v>3</v>
      </c>
      <c r="P12" s="267">
        <f t="shared" si="2"/>
        <v>1</v>
      </c>
      <c r="Q12" s="161">
        <f>IF(P12="","",VLOOKUP(P12,'Bodové hodnocení'!$A$1:$B$20,2,FALSE))</f>
        <v>11</v>
      </c>
      <c r="R12" s="41"/>
      <c r="S12" s="41"/>
    </row>
    <row r="13" spans="1:19" ht="15.75">
      <c r="A13" s="42" t="s">
        <v>25</v>
      </c>
      <c r="B13" s="12" t="s">
        <v>8</v>
      </c>
      <c r="C13" s="144">
        <v>25.339</v>
      </c>
      <c r="D13" s="145">
        <v>24.247</v>
      </c>
      <c r="E13" s="30">
        <f t="shared" si="4"/>
        <v>25.339</v>
      </c>
      <c r="F13" s="31">
        <f>IF(C13="","",RANK(E13,$E$5:$E$14,1))</f>
        <v>2</v>
      </c>
      <c r="G13" s="44">
        <v>0.0009233796296296298</v>
      </c>
      <c r="H13" s="33"/>
      <c r="I13" s="45">
        <f t="shared" si="5"/>
        <v>0.0009233796296296298</v>
      </c>
      <c r="J13" s="46"/>
      <c r="K13" s="33"/>
      <c r="L13" s="45">
        <f t="shared" si="0"/>
      </c>
      <c r="M13" s="47">
        <f t="shared" si="3"/>
        <v>0.0009233796296296298</v>
      </c>
      <c r="N13" s="48">
        <f t="shared" si="1"/>
        <v>1</v>
      </c>
      <c r="O13" s="49">
        <f t="shared" si="6"/>
        <v>3</v>
      </c>
      <c r="P13" s="183">
        <v>2</v>
      </c>
      <c r="Q13" s="50">
        <f>IF(P13="","",VLOOKUP(P13,'Bodové hodnocení'!$A$1:$B$20,2,FALSE))</f>
        <v>10</v>
      </c>
      <c r="R13" s="41"/>
      <c r="S13" s="41"/>
    </row>
    <row r="14" spans="1:19" ht="16.5" thickBot="1">
      <c r="A14" s="110" t="s">
        <v>27</v>
      </c>
      <c r="B14" s="111" t="s">
        <v>9</v>
      </c>
      <c r="C14" s="139">
        <v>28.862</v>
      </c>
      <c r="D14" s="140">
        <v>29.305</v>
      </c>
      <c r="E14" s="136">
        <f t="shared" si="4"/>
        <v>29.305</v>
      </c>
      <c r="F14" s="137">
        <f>IF(C14="","",RANK(E14,$E$5:$E$14,1))</f>
        <v>5</v>
      </c>
      <c r="G14" s="138">
        <v>0.0009778935185185183</v>
      </c>
      <c r="H14" s="127">
        <v>0.00011574074074074073</v>
      </c>
      <c r="I14" s="207">
        <f t="shared" si="5"/>
        <v>0.001093634259259259</v>
      </c>
      <c r="J14" s="119"/>
      <c r="K14" s="127"/>
      <c r="L14" s="207">
        <f t="shared" si="0"/>
      </c>
      <c r="M14" s="126">
        <f t="shared" si="3"/>
        <v>0.001093634259259259</v>
      </c>
      <c r="N14" s="128">
        <f t="shared" si="1"/>
        <v>5</v>
      </c>
      <c r="O14" s="129">
        <f t="shared" si="6"/>
        <v>10</v>
      </c>
      <c r="P14" s="267">
        <f t="shared" si="2"/>
        <v>5</v>
      </c>
      <c r="Q14" s="161">
        <f>IF(P14="","",VLOOKUP(P14,'Bodové hodnocení'!$A$1:$B$20,2,FALSE))</f>
        <v>7</v>
      </c>
      <c r="R14" s="41"/>
      <c r="S14" s="41"/>
    </row>
    <row r="15" spans="1:17" ht="16.5" thickBot="1">
      <c r="A15" s="51"/>
      <c r="B15" s="51"/>
      <c r="C15" s="52"/>
      <c r="D15" s="52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270"/>
      <c r="Q15" s="53"/>
    </row>
    <row r="16" spans="1:17" ht="15.75" customHeight="1" thickBot="1">
      <c r="A16" s="464" t="s">
        <v>47</v>
      </c>
      <c r="B16" s="464"/>
      <c r="C16" s="464" t="s">
        <v>34</v>
      </c>
      <c r="D16" s="464"/>
      <c r="E16" s="464"/>
      <c r="F16" s="464"/>
      <c r="G16" s="466" t="s">
        <v>35</v>
      </c>
      <c r="H16" s="466"/>
      <c r="I16" s="466"/>
      <c r="J16" s="466"/>
      <c r="K16" s="466"/>
      <c r="L16" s="466"/>
      <c r="M16" s="466"/>
      <c r="N16" s="466"/>
      <c r="O16" s="465" t="s">
        <v>36</v>
      </c>
      <c r="P16" s="462" t="s">
        <v>37</v>
      </c>
      <c r="Q16" s="461" t="s">
        <v>38</v>
      </c>
    </row>
    <row r="17" spans="1:17" ht="16.5" thickBot="1">
      <c r="A17" s="131" t="s">
        <v>39</v>
      </c>
      <c r="B17" s="125" t="s">
        <v>2</v>
      </c>
      <c r="C17" s="173" t="s">
        <v>40</v>
      </c>
      <c r="D17" s="175" t="s">
        <v>41</v>
      </c>
      <c r="E17" s="200" t="s">
        <v>42</v>
      </c>
      <c r="F17" s="152" t="s">
        <v>43</v>
      </c>
      <c r="G17" s="173" t="s">
        <v>44</v>
      </c>
      <c r="H17" s="178" t="s">
        <v>45</v>
      </c>
      <c r="I17" s="201"/>
      <c r="J17" s="175" t="s">
        <v>46</v>
      </c>
      <c r="K17" s="178" t="s">
        <v>45</v>
      </c>
      <c r="L17" s="178"/>
      <c r="M17" s="200" t="s">
        <v>42</v>
      </c>
      <c r="N17" s="152" t="s">
        <v>43</v>
      </c>
      <c r="O17" s="465"/>
      <c r="P17" s="462"/>
      <c r="Q17" s="461"/>
    </row>
    <row r="18" spans="1:19" ht="15.75">
      <c r="A18" s="27" t="s">
        <v>14</v>
      </c>
      <c r="B18" s="19" t="s">
        <v>4</v>
      </c>
      <c r="C18" s="28">
        <v>21.514</v>
      </c>
      <c r="D18" s="54">
        <v>21.226</v>
      </c>
      <c r="E18" s="30">
        <f aca="true" t="shared" si="7" ref="E18:E31">IF(C18="","",MAX(C18,D18))</f>
        <v>21.514</v>
      </c>
      <c r="F18" s="58">
        <f>IF(C18="","",RANK(E18,$E$18:$E$31,1))</f>
        <v>3</v>
      </c>
      <c r="G18" s="72">
        <v>0.0008555555555555556</v>
      </c>
      <c r="H18" s="36"/>
      <c r="I18" s="34">
        <f>IF(G18="","",G18+H18)</f>
        <v>0.0008555555555555556</v>
      </c>
      <c r="J18" s="35"/>
      <c r="K18" s="36"/>
      <c r="L18" s="34">
        <f>IF(J18="","",J18+K18)</f>
      </c>
      <c r="M18" s="56">
        <f>IF(I18="","",MIN(L18,I18))</f>
        <v>0.0008555555555555556</v>
      </c>
      <c r="N18" s="38">
        <f aca="true" t="shared" si="8" ref="N18:N31">IF(M18="","",RANK(M18,$M$18:$M$31,1))</f>
        <v>11</v>
      </c>
      <c r="O18" s="49">
        <f aca="true" t="shared" si="9" ref="O18:O31">IF(F18="","",SUM(N18,F18))</f>
        <v>14</v>
      </c>
      <c r="P18" s="183">
        <v>8</v>
      </c>
      <c r="Q18" s="50">
        <f>IF(P18="","",VLOOKUP(P18,'Bodové hodnocení'!$A$1:$B$20,2,FALSE))</f>
        <v>4</v>
      </c>
      <c r="R18" s="41"/>
      <c r="S18" s="41"/>
    </row>
    <row r="19" spans="1:19" ht="15.75">
      <c r="A19" s="116" t="s">
        <v>15</v>
      </c>
      <c r="B19" s="130" t="s">
        <v>6</v>
      </c>
      <c r="C19" s="134">
        <v>27.089</v>
      </c>
      <c r="D19" s="141">
        <v>26.847</v>
      </c>
      <c r="E19" s="136">
        <f t="shared" si="7"/>
        <v>27.089</v>
      </c>
      <c r="F19" s="128">
        <f>IF(C19="","",RANK(E19,$E$18:$E$31,1))</f>
        <v>8</v>
      </c>
      <c r="G19" s="138">
        <v>0.0007717592592592593</v>
      </c>
      <c r="H19" s="127"/>
      <c r="I19" s="207">
        <f>IF(G19="","",G19+H19)</f>
        <v>0.0007717592592592593</v>
      </c>
      <c r="J19" s="119"/>
      <c r="K19" s="127"/>
      <c r="L19" s="207">
        <f>IF(J19="","",J19+K19)</f>
      </c>
      <c r="M19" s="126">
        <f aca="true" t="shared" si="10" ref="M19:M26">IF(I19="","",MIN(L19,I19))</f>
        <v>0.0007717592592592593</v>
      </c>
      <c r="N19" s="128">
        <f t="shared" si="8"/>
        <v>3</v>
      </c>
      <c r="O19" s="129">
        <f>IF(F19="","",SUM(N19,F19))</f>
        <v>11</v>
      </c>
      <c r="P19" s="251">
        <v>5</v>
      </c>
      <c r="Q19" s="124">
        <f>IF(P19="","",VLOOKUP(P19,'Bodové hodnocení'!$A$1:$B$20,2,FALSE))</f>
        <v>7</v>
      </c>
      <c r="R19" s="41"/>
      <c r="S19" s="41"/>
    </row>
    <row r="20" spans="1:19" ht="15.75">
      <c r="A20" s="42" t="s">
        <v>16</v>
      </c>
      <c r="B20" s="20" t="s">
        <v>7</v>
      </c>
      <c r="C20" s="43">
        <v>19.882</v>
      </c>
      <c r="D20" s="57">
        <v>19.295</v>
      </c>
      <c r="E20" s="30">
        <f t="shared" si="7"/>
        <v>19.882</v>
      </c>
      <c r="F20" s="58">
        <f>IF(C20="","",RANK(E20,$E$18:$E$31,1))</f>
        <v>2</v>
      </c>
      <c r="G20" s="59">
        <v>0.0008870370370370372</v>
      </c>
      <c r="H20" s="33"/>
      <c r="I20" s="45">
        <f aca="true" t="shared" si="11" ref="I20:I31">IF(G20="","",G20+H20)</f>
        <v>0.0008870370370370372</v>
      </c>
      <c r="J20" s="46"/>
      <c r="K20" s="33"/>
      <c r="L20" s="45">
        <f aca="true" t="shared" si="12" ref="L20:L31">IF(J20="","",J20+K20)</f>
      </c>
      <c r="M20" s="47">
        <f t="shared" si="10"/>
        <v>0.0008870370370370372</v>
      </c>
      <c r="N20" s="48">
        <f t="shared" si="8"/>
        <v>12</v>
      </c>
      <c r="O20" s="49">
        <f t="shared" si="9"/>
        <v>14</v>
      </c>
      <c r="P20" s="183">
        <f>IF(O20="","",RANK(O20,$O$18:$O$31,1))</f>
        <v>7</v>
      </c>
      <c r="Q20" s="50">
        <f>IF(P20="","",VLOOKUP(P20,'Bodové hodnocení'!$A$1:$B$20,2,FALSE))</f>
        <v>5</v>
      </c>
      <c r="R20" s="41"/>
      <c r="S20" s="60"/>
    </row>
    <row r="21" spans="1:19" ht="15.75">
      <c r="A21" s="116" t="s">
        <v>18</v>
      </c>
      <c r="B21" s="130" t="s">
        <v>5</v>
      </c>
      <c r="C21" s="134">
        <v>22.201</v>
      </c>
      <c r="D21" s="141">
        <v>20.733</v>
      </c>
      <c r="E21" s="136">
        <f t="shared" si="7"/>
        <v>22.201</v>
      </c>
      <c r="F21" s="128">
        <f>IF(C21="","",RANK(E21,$E$18:$E$31,1))</f>
        <v>5</v>
      </c>
      <c r="G21" s="138">
        <v>0.0008297453703703704</v>
      </c>
      <c r="H21" s="127"/>
      <c r="I21" s="207">
        <f t="shared" si="11"/>
        <v>0.0008297453703703704</v>
      </c>
      <c r="J21" s="119"/>
      <c r="K21" s="127"/>
      <c r="L21" s="207">
        <f t="shared" si="12"/>
      </c>
      <c r="M21" s="126">
        <f t="shared" si="10"/>
        <v>0.0008297453703703704</v>
      </c>
      <c r="N21" s="128">
        <f t="shared" si="8"/>
        <v>5</v>
      </c>
      <c r="O21" s="129">
        <f t="shared" si="9"/>
        <v>10</v>
      </c>
      <c r="P21" s="251">
        <v>3</v>
      </c>
      <c r="Q21" s="124">
        <f>IF(P21="","",VLOOKUP(P21,'Bodové hodnocení'!$A$1:$B$20,2,FALSE))</f>
        <v>9</v>
      </c>
      <c r="R21" s="41"/>
      <c r="S21" s="61">
        <f>IF(R21="","",VLOOKUP(R21,'Bodové hodnocení'!$A$1:$B$20,2,FALSE))</f>
      </c>
    </row>
    <row r="22" spans="1:19" ht="15.75">
      <c r="A22" s="42" t="s">
        <v>19</v>
      </c>
      <c r="B22" s="20" t="s">
        <v>22</v>
      </c>
      <c r="C22" s="43" t="s">
        <v>91</v>
      </c>
      <c r="D22" s="57" t="s">
        <v>91</v>
      </c>
      <c r="E22" s="30" t="s">
        <v>91</v>
      </c>
      <c r="F22" s="58">
        <v>12</v>
      </c>
      <c r="G22" s="59">
        <v>0.0006910879629629629</v>
      </c>
      <c r="H22" s="33"/>
      <c r="I22" s="45">
        <f t="shared" si="11"/>
        <v>0.0006910879629629629</v>
      </c>
      <c r="J22" s="46">
        <v>0.000877662037037037</v>
      </c>
      <c r="K22" s="33"/>
      <c r="L22" s="45">
        <f t="shared" si="12"/>
        <v>0.000877662037037037</v>
      </c>
      <c r="M22" s="47">
        <f t="shared" si="10"/>
        <v>0.0006910879629629629</v>
      </c>
      <c r="N22" s="48">
        <f t="shared" si="8"/>
        <v>1</v>
      </c>
      <c r="O22" s="49">
        <f t="shared" si="9"/>
        <v>13</v>
      </c>
      <c r="P22" s="183">
        <f>IF(O22="","",RANK(O22,$O$18:$O$31,1))</f>
        <v>6</v>
      </c>
      <c r="Q22" s="50">
        <f>IF(P22="","",VLOOKUP(P22,'Bodové hodnocení'!$A$1:$B$20,2,FALSE))</f>
        <v>6</v>
      </c>
      <c r="R22" s="41"/>
      <c r="S22" s="61">
        <f>IF(R22="","",VLOOKUP(R22,'Bodové hodnocení'!$A$1:$B$20,2,FALSE))</f>
      </c>
    </row>
    <row r="23" spans="1:19" ht="15.75">
      <c r="A23" s="116" t="s">
        <v>21</v>
      </c>
      <c r="B23" s="130" t="s">
        <v>17</v>
      </c>
      <c r="C23" s="134">
        <v>26.215</v>
      </c>
      <c r="D23" s="141">
        <v>27.545</v>
      </c>
      <c r="E23" s="136">
        <f t="shared" si="7"/>
        <v>27.545</v>
      </c>
      <c r="F23" s="128">
        <f>IF(C23="","",RANK(E23,$E$18:$E$31,1))</f>
        <v>9</v>
      </c>
      <c r="G23" s="138">
        <v>0.0008346064814814814</v>
      </c>
      <c r="H23" s="127"/>
      <c r="I23" s="207">
        <f t="shared" si="11"/>
        <v>0.0008346064814814814</v>
      </c>
      <c r="J23" s="119"/>
      <c r="K23" s="127"/>
      <c r="L23" s="207">
        <f t="shared" si="12"/>
      </c>
      <c r="M23" s="126">
        <f t="shared" si="10"/>
        <v>0.0008346064814814814</v>
      </c>
      <c r="N23" s="128">
        <f t="shared" si="8"/>
        <v>7</v>
      </c>
      <c r="O23" s="129">
        <f t="shared" si="9"/>
        <v>16</v>
      </c>
      <c r="P23" s="251">
        <f>IF(O23="","",RANK(O23,$O$18:$O$31,1))</f>
        <v>9</v>
      </c>
      <c r="Q23" s="124">
        <f>IF(P23="","",VLOOKUP(P23,'Bodové hodnocení'!$A$1:$B$20,2,FALSE))</f>
        <v>3</v>
      </c>
      <c r="R23" s="41"/>
      <c r="S23" s="60"/>
    </row>
    <row r="24" spans="1:19" ht="15.75">
      <c r="A24" s="42" t="s">
        <v>23</v>
      </c>
      <c r="B24" s="20" t="s">
        <v>10</v>
      </c>
      <c r="C24" s="43" t="s">
        <v>91</v>
      </c>
      <c r="D24" s="62" t="s">
        <v>91</v>
      </c>
      <c r="E24" s="30" t="s">
        <v>91</v>
      </c>
      <c r="F24" s="58">
        <v>12</v>
      </c>
      <c r="G24" s="59">
        <v>0.000810763888888889</v>
      </c>
      <c r="H24" s="33"/>
      <c r="I24" s="45">
        <f t="shared" si="11"/>
        <v>0.000810763888888889</v>
      </c>
      <c r="J24" s="46"/>
      <c r="K24" s="33"/>
      <c r="L24" s="45">
        <f t="shared" si="12"/>
      </c>
      <c r="M24" s="47">
        <f t="shared" si="10"/>
        <v>0.000810763888888889</v>
      </c>
      <c r="N24" s="48">
        <f t="shared" si="8"/>
        <v>4</v>
      </c>
      <c r="O24" s="49">
        <f t="shared" si="9"/>
        <v>16</v>
      </c>
      <c r="P24" s="183">
        <v>10</v>
      </c>
      <c r="Q24" s="50">
        <f>IF(P24="","",VLOOKUP(P24,'Bodové hodnocení'!$A$1:$B$20,2,FALSE))</f>
        <v>2</v>
      </c>
      <c r="R24" s="41"/>
      <c r="S24" s="41"/>
    </row>
    <row r="25" spans="1:17" ht="15.75">
      <c r="A25" s="116" t="s">
        <v>24</v>
      </c>
      <c r="B25" s="130" t="s">
        <v>20</v>
      </c>
      <c r="C25" s="134" t="s">
        <v>91</v>
      </c>
      <c r="D25" s="141" t="s">
        <v>91</v>
      </c>
      <c r="E25" s="136" t="s">
        <v>91</v>
      </c>
      <c r="F25" s="128">
        <v>12</v>
      </c>
      <c r="G25" s="138">
        <v>0.001119675925925926</v>
      </c>
      <c r="H25" s="127"/>
      <c r="I25" s="207">
        <f t="shared" si="11"/>
        <v>0.001119675925925926</v>
      </c>
      <c r="J25" s="119"/>
      <c r="K25" s="127"/>
      <c r="L25" s="207">
        <f t="shared" si="12"/>
      </c>
      <c r="M25" s="126">
        <f t="shared" si="10"/>
        <v>0.001119675925925926</v>
      </c>
      <c r="N25" s="128">
        <f t="shared" si="8"/>
        <v>13</v>
      </c>
      <c r="O25" s="129">
        <f t="shared" si="9"/>
        <v>25</v>
      </c>
      <c r="P25" s="251">
        <f aca="true" t="shared" si="13" ref="P25:P31">IF(O25="","",RANK(O25,$O$18:$O$31,1))</f>
        <v>14</v>
      </c>
      <c r="Q25" s="124">
        <f>IF(P25="","",VLOOKUP(P25,'Bodové hodnocení'!$A$1:$B$20,2,FALSE))</f>
        <v>1</v>
      </c>
    </row>
    <row r="26" spans="1:17" ht="15.75">
      <c r="A26" s="42" t="s">
        <v>25</v>
      </c>
      <c r="B26" s="20" t="s">
        <v>26</v>
      </c>
      <c r="C26" s="43">
        <v>26.866</v>
      </c>
      <c r="D26" s="62">
        <v>25.695</v>
      </c>
      <c r="E26" s="30">
        <f t="shared" si="7"/>
        <v>26.866</v>
      </c>
      <c r="F26" s="58">
        <f aca="true" t="shared" si="14" ref="F26:F31">IF(C26="","",RANK(E26,$E$18:$E$31,1))</f>
        <v>7</v>
      </c>
      <c r="G26" s="59">
        <v>0.0010413194444444445</v>
      </c>
      <c r="H26" s="33">
        <v>0.00011574074074074073</v>
      </c>
      <c r="I26" s="45">
        <f t="shared" si="11"/>
        <v>0.0011570601851851852</v>
      </c>
      <c r="J26" s="46"/>
      <c r="K26" s="33"/>
      <c r="L26" s="45">
        <f t="shared" si="12"/>
      </c>
      <c r="M26" s="47">
        <f t="shared" si="10"/>
        <v>0.0011570601851851852</v>
      </c>
      <c r="N26" s="48">
        <f t="shared" si="8"/>
        <v>14</v>
      </c>
      <c r="O26" s="49">
        <f t="shared" si="9"/>
        <v>21</v>
      </c>
      <c r="P26" s="183">
        <f t="shared" si="13"/>
        <v>13</v>
      </c>
      <c r="Q26" s="50">
        <f>IF(P26="","",VLOOKUP(P26,'Bodové hodnocení'!$A$1:$B$20,2,FALSE))</f>
        <v>1</v>
      </c>
    </row>
    <row r="27" spans="1:17" ht="15.75">
      <c r="A27" s="116" t="s">
        <v>27</v>
      </c>
      <c r="B27" s="130" t="s">
        <v>12</v>
      </c>
      <c r="C27" s="142">
        <v>27.666</v>
      </c>
      <c r="D27" s="141">
        <v>27.008</v>
      </c>
      <c r="E27" s="136">
        <f t="shared" si="7"/>
        <v>27.666</v>
      </c>
      <c r="F27" s="128">
        <f t="shared" si="14"/>
        <v>10</v>
      </c>
      <c r="G27" s="138">
        <v>0.0007193287037037038</v>
      </c>
      <c r="H27" s="127">
        <v>0.00011574074074074073</v>
      </c>
      <c r="I27" s="207">
        <f t="shared" si="11"/>
        <v>0.0008350694444444445</v>
      </c>
      <c r="J27" s="119"/>
      <c r="K27" s="127"/>
      <c r="L27" s="207">
        <f t="shared" si="12"/>
      </c>
      <c r="M27" s="126">
        <f>IF(I27="","",MIN(L27,I27))</f>
        <v>0.0008350694444444445</v>
      </c>
      <c r="N27" s="128">
        <f t="shared" si="8"/>
        <v>8</v>
      </c>
      <c r="O27" s="129">
        <f t="shared" si="9"/>
        <v>18</v>
      </c>
      <c r="P27" s="251">
        <f t="shared" si="13"/>
        <v>11</v>
      </c>
      <c r="Q27" s="124">
        <f>IF(P27="","",VLOOKUP(P27,'Bodové hodnocení'!$A$1:$B$20,2,FALSE))</f>
        <v>1</v>
      </c>
    </row>
    <row r="28" spans="1:17" ht="15.75">
      <c r="A28" s="64" t="s">
        <v>29</v>
      </c>
      <c r="B28" s="21" t="s">
        <v>28</v>
      </c>
      <c r="C28" s="43">
        <v>19.788</v>
      </c>
      <c r="D28" s="62">
        <v>19.531</v>
      </c>
      <c r="E28" s="30">
        <f t="shared" si="7"/>
        <v>19.788</v>
      </c>
      <c r="F28" s="58">
        <f t="shared" si="14"/>
        <v>1</v>
      </c>
      <c r="G28" s="59">
        <v>0.000736226851851852</v>
      </c>
      <c r="H28" s="33">
        <v>0.00011574074074074073</v>
      </c>
      <c r="I28" s="45">
        <f t="shared" si="11"/>
        <v>0.0008519675925925926</v>
      </c>
      <c r="J28" s="46"/>
      <c r="K28" s="33"/>
      <c r="L28" s="45">
        <f t="shared" si="12"/>
      </c>
      <c r="M28" s="47">
        <f>IF(I28="","",MIN(L28,I28))</f>
        <v>0.0008519675925925926</v>
      </c>
      <c r="N28" s="48">
        <f t="shared" si="8"/>
        <v>10</v>
      </c>
      <c r="O28" s="49">
        <f t="shared" si="9"/>
        <v>11</v>
      </c>
      <c r="P28" s="183">
        <f t="shared" si="13"/>
        <v>4</v>
      </c>
      <c r="Q28" s="50">
        <f>IF(P28="","",VLOOKUP(P28,'Bodové hodnocení'!$A$1:$B$20,2,FALSE))</f>
        <v>8</v>
      </c>
    </row>
    <row r="29" spans="1:17" ht="15.75">
      <c r="A29" s="110" t="s">
        <v>30</v>
      </c>
      <c r="B29" s="130" t="s">
        <v>8</v>
      </c>
      <c r="C29" s="142">
        <v>22.353</v>
      </c>
      <c r="D29" s="141">
        <v>21.27</v>
      </c>
      <c r="E29" s="136">
        <f t="shared" si="7"/>
        <v>22.353</v>
      </c>
      <c r="F29" s="128">
        <f t="shared" si="14"/>
        <v>6</v>
      </c>
      <c r="G29" s="138">
        <v>0.0007329861111111112</v>
      </c>
      <c r="H29" s="127"/>
      <c r="I29" s="207">
        <f t="shared" si="11"/>
        <v>0.0007329861111111112</v>
      </c>
      <c r="J29" s="119"/>
      <c r="K29" s="127"/>
      <c r="L29" s="207">
        <f t="shared" si="12"/>
      </c>
      <c r="M29" s="126">
        <f>IF(I29="","",MIN(L29,I29))</f>
        <v>0.0007329861111111112</v>
      </c>
      <c r="N29" s="128">
        <f t="shared" si="8"/>
        <v>2</v>
      </c>
      <c r="O29" s="129">
        <f t="shared" si="9"/>
        <v>8</v>
      </c>
      <c r="P29" s="251">
        <f t="shared" si="13"/>
        <v>1</v>
      </c>
      <c r="Q29" s="124">
        <f>IF(P29="","",VLOOKUP(P29,'Bodové hodnocení'!$A$1:$B$20,2,FALSE))</f>
        <v>11</v>
      </c>
    </row>
    <row r="30" spans="1:17" ht="15.75">
      <c r="A30" s="42" t="s">
        <v>31</v>
      </c>
      <c r="B30" s="20" t="s">
        <v>9</v>
      </c>
      <c r="C30" s="43">
        <v>25.885</v>
      </c>
      <c r="D30" s="62">
        <v>30.63</v>
      </c>
      <c r="E30" s="30">
        <f t="shared" si="7"/>
        <v>30.63</v>
      </c>
      <c r="F30" s="58">
        <f t="shared" si="14"/>
        <v>11</v>
      </c>
      <c r="G30" s="59">
        <v>0.0008388888888888889</v>
      </c>
      <c r="H30" s="33"/>
      <c r="I30" s="45">
        <f t="shared" si="11"/>
        <v>0.0008388888888888889</v>
      </c>
      <c r="J30" s="46"/>
      <c r="K30" s="33"/>
      <c r="L30" s="45">
        <f t="shared" si="12"/>
      </c>
      <c r="M30" s="47">
        <f>IF(I30="","",MIN(L30,I30))</f>
        <v>0.0008388888888888889</v>
      </c>
      <c r="N30" s="48">
        <f t="shared" si="8"/>
        <v>9</v>
      </c>
      <c r="O30" s="49">
        <f t="shared" si="9"/>
        <v>20</v>
      </c>
      <c r="P30" s="183">
        <f t="shared" si="13"/>
        <v>12</v>
      </c>
      <c r="Q30" s="50">
        <f>IF(P30="","",VLOOKUP(P30,'Bodové hodnocení'!$A$1:$B$20,2,FALSE))</f>
        <v>1</v>
      </c>
    </row>
    <row r="31" spans="1:17" ht="16.5" thickBot="1">
      <c r="A31" s="114" t="s">
        <v>32</v>
      </c>
      <c r="B31" s="167" t="s">
        <v>92</v>
      </c>
      <c r="C31" s="149">
        <v>21.85</v>
      </c>
      <c r="D31" s="150">
        <v>21.559</v>
      </c>
      <c r="E31" s="151">
        <f t="shared" si="7"/>
        <v>21.85</v>
      </c>
      <c r="F31" s="152">
        <f t="shared" si="14"/>
        <v>4</v>
      </c>
      <c r="G31" s="153">
        <v>0.0008328703703703704</v>
      </c>
      <c r="H31" s="154"/>
      <c r="I31" s="207">
        <f t="shared" si="11"/>
        <v>0.0008328703703703704</v>
      </c>
      <c r="J31" s="156"/>
      <c r="K31" s="154"/>
      <c r="L31" s="207">
        <f t="shared" si="12"/>
      </c>
      <c r="M31" s="155">
        <f>IF(I31="","",MIN(L31,I31))</f>
        <v>0.0008328703703703704</v>
      </c>
      <c r="N31" s="152">
        <f t="shared" si="8"/>
        <v>6</v>
      </c>
      <c r="O31" s="157">
        <f t="shared" si="9"/>
        <v>10</v>
      </c>
      <c r="P31" s="271">
        <f t="shared" si="13"/>
        <v>2</v>
      </c>
      <c r="Q31" s="158">
        <f>IF(P31="","",VLOOKUP(P31,'Bodové hodnocení'!$A$1:$B$20,2,FALSE))</f>
        <v>10</v>
      </c>
    </row>
    <row r="32" spans="1:17" ht="15.75">
      <c r="A32" s="17"/>
      <c r="B32" s="16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2"/>
      <c r="Q32" s="63"/>
    </row>
    <row r="33" ht="15.75">
      <c r="B33" s="166"/>
    </row>
    <row r="34" ht="15.75">
      <c r="B34" s="166"/>
    </row>
  </sheetData>
  <sheetProtection selectLockedCells="1" selectUnlockedCells="1"/>
  <mergeCells count="13">
    <mergeCell ref="A1:Q1"/>
    <mergeCell ref="A3:B3"/>
    <mergeCell ref="C3:F3"/>
    <mergeCell ref="G3:N3"/>
    <mergeCell ref="O3:O4"/>
    <mergeCell ref="P3:P4"/>
    <mergeCell ref="Q3:Q4"/>
    <mergeCell ref="A16:B16"/>
    <mergeCell ref="C16:F16"/>
    <mergeCell ref="G16:N16"/>
    <mergeCell ref="O16:O17"/>
    <mergeCell ref="P16:P17"/>
    <mergeCell ref="Q16:Q17"/>
  </mergeCells>
  <printOptions/>
  <pageMargins left="0.5118110236220472" right="0.11811023622047245" top="0.7874015748031497" bottom="0.5905511811023623" header="0.5118110236220472" footer="0.31496062992125984"/>
  <pageSetup horizontalDpi="300" verticalDpi="300" orientation="landscape" paperSize="9" scale="75" r:id="rId1"/>
  <headerFooter alignWithMargins="0">
    <oddFooter>&amp;CHlučinská liga mládeže - 5. ročník 2016 / 2017&amp;RPro HLM zpracoval Durlák Jan</oddFooter>
  </headerFooter>
  <colBreaks count="1" manualBreakCount="1">
    <brk id="1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D4" sqref="D4"/>
    </sheetView>
  </sheetViews>
  <sheetFormatPr defaultColWidth="9.140625" defaultRowHeight="15"/>
  <cols>
    <col min="1" max="2" width="9.140625" style="18" customWidth="1"/>
  </cols>
  <sheetData>
    <row r="1" spans="1:2" ht="15">
      <c r="A1" s="96">
        <v>1</v>
      </c>
      <c r="B1" s="97">
        <v>11</v>
      </c>
    </row>
    <row r="2" spans="1:2" ht="15">
      <c r="A2" s="98">
        <v>2</v>
      </c>
      <c r="B2" s="99">
        <v>10</v>
      </c>
    </row>
    <row r="3" spans="1:2" ht="15">
      <c r="A3" s="98">
        <v>3</v>
      </c>
      <c r="B3" s="99">
        <v>9</v>
      </c>
    </row>
    <row r="4" spans="1:2" ht="15">
      <c r="A4" s="98">
        <v>4</v>
      </c>
      <c r="B4" s="99">
        <v>8</v>
      </c>
    </row>
    <row r="5" spans="1:2" ht="15">
      <c r="A5" s="98">
        <v>5</v>
      </c>
      <c r="B5" s="99">
        <v>7</v>
      </c>
    </row>
    <row r="6" spans="1:2" ht="15">
      <c r="A6" s="98">
        <v>6</v>
      </c>
      <c r="B6" s="99">
        <v>6</v>
      </c>
    </row>
    <row r="7" spans="1:2" ht="15">
      <c r="A7" s="98">
        <v>7</v>
      </c>
      <c r="B7" s="99">
        <v>5</v>
      </c>
    </row>
    <row r="8" spans="1:2" ht="15">
      <c r="A8" s="98">
        <v>8</v>
      </c>
      <c r="B8" s="99">
        <v>4</v>
      </c>
    </row>
    <row r="9" spans="1:2" ht="15">
      <c r="A9" s="98">
        <v>9</v>
      </c>
      <c r="B9" s="99">
        <v>3</v>
      </c>
    </row>
    <row r="10" spans="1:2" ht="15">
      <c r="A10" s="98">
        <v>10</v>
      </c>
      <c r="B10" s="99">
        <v>2</v>
      </c>
    </row>
    <row r="11" spans="1:2" ht="15">
      <c r="A11" s="98">
        <v>11</v>
      </c>
      <c r="B11" s="99">
        <v>1</v>
      </c>
    </row>
    <row r="12" spans="1:2" ht="15">
      <c r="A12" s="98">
        <v>12</v>
      </c>
      <c r="B12" s="99">
        <v>1</v>
      </c>
    </row>
    <row r="13" spans="1:2" ht="15">
      <c r="A13" s="98">
        <v>13</v>
      </c>
      <c r="B13" s="99">
        <v>1</v>
      </c>
    </row>
    <row r="14" spans="1:2" ht="15">
      <c r="A14" s="98">
        <v>14</v>
      </c>
      <c r="B14" s="99">
        <v>1</v>
      </c>
    </row>
    <row r="15" spans="1:2" ht="15">
      <c r="A15" s="98">
        <v>15</v>
      </c>
      <c r="B15" s="99">
        <v>1</v>
      </c>
    </row>
    <row r="16" spans="1:2" ht="15">
      <c r="A16" s="98">
        <v>16</v>
      </c>
      <c r="B16" s="99">
        <v>1</v>
      </c>
    </row>
    <row r="17" spans="1:2" ht="15">
      <c r="A17" s="98">
        <v>17</v>
      </c>
      <c r="B17" s="99">
        <v>1</v>
      </c>
    </row>
    <row r="18" spans="1:2" ht="15">
      <c r="A18" s="98">
        <v>18</v>
      </c>
      <c r="B18" s="99">
        <v>1</v>
      </c>
    </row>
    <row r="19" spans="1:2" ht="15">
      <c r="A19" s="98">
        <v>19</v>
      </c>
      <c r="B19" s="99">
        <v>1</v>
      </c>
    </row>
    <row r="20" spans="1:2" ht="15">
      <c r="A20" s="100">
        <v>20</v>
      </c>
      <c r="B20" s="101">
        <v>1</v>
      </c>
    </row>
    <row r="21" spans="1:2" ht="15">
      <c r="A21" s="102" t="s">
        <v>69</v>
      </c>
      <c r="B21" s="103" t="s">
        <v>38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P18"/>
  <sheetViews>
    <sheetView showGridLines="0" zoomScale="90" zoomScaleNormal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8" sqref="A18"/>
    </sheetView>
  </sheetViews>
  <sheetFormatPr defaultColWidth="9.140625" defaultRowHeight="15"/>
  <cols>
    <col min="1" max="1" width="5.7109375" style="0" customWidth="1"/>
    <col min="2" max="2" width="17.140625" style="0" customWidth="1"/>
    <col min="3" max="4" width="12.7109375" style="0" customWidth="1"/>
    <col min="5" max="5" width="14.28125" style="0" customWidth="1"/>
    <col min="6" max="6" width="12.7109375" style="0" customWidth="1"/>
    <col min="7" max="7" width="14.7109375" style="0" customWidth="1"/>
    <col min="8" max="13" width="12.7109375" style="0" customWidth="1"/>
    <col min="14" max="14" width="12.7109375" style="18" customWidth="1"/>
    <col min="15" max="16" width="12.7109375" style="0" customWidth="1"/>
  </cols>
  <sheetData>
    <row r="1" spans="1:16" ht="42.75" customHeight="1" thickBot="1">
      <c r="A1" s="459" t="s">
        <v>79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16" s="4" customFormat="1" ht="16.5" customHeight="1" thickBot="1">
      <c r="A2" s="457" t="s">
        <v>0</v>
      </c>
      <c r="B2" s="457"/>
      <c r="C2" s="457"/>
      <c r="D2" s="1">
        <v>1</v>
      </c>
      <c r="E2" s="231">
        <v>2</v>
      </c>
      <c r="F2" s="2">
        <v>3</v>
      </c>
      <c r="G2" s="231">
        <v>4</v>
      </c>
      <c r="H2" s="3">
        <v>5</v>
      </c>
      <c r="I2" s="235">
        <v>6</v>
      </c>
      <c r="J2" s="1">
        <v>7</v>
      </c>
      <c r="K2" s="231">
        <v>8</v>
      </c>
      <c r="L2" s="2"/>
      <c r="M2" s="428">
        <v>9</v>
      </c>
      <c r="N2" s="420">
        <v>10</v>
      </c>
      <c r="O2" s="431">
        <v>11</v>
      </c>
      <c r="P2" s="421">
        <v>12</v>
      </c>
    </row>
    <row r="3" spans="1:16" s="4" customFormat="1" ht="16.5" customHeight="1">
      <c r="A3" s="215" t="s">
        <v>1</v>
      </c>
      <c r="B3" s="216" t="s">
        <v>2</v>
      </c>
      <c r="C3" s="217" t="s">
        <v>3</v>
      </c>
      <c r="D3" s="218" t="s">
        <v>4</v>
      </c>
      <c r="E3" s="219" t="s">
        <v>5</v>
      </c>
      <c r="F3" s="219" t="s">
        <v>6</v>
      </c>
      <c r="G3" s="219" t="s">
        <v>7</v>
      </c>
      <c r="H3" s="220" t="s">
        <v>75</v>
      </c>
      <c r="I3" s="221" t="s">
        <v>9</v>
      </c>
      <c r="J3" s="222" t="s">
        <v>10</v>
      </c>
      <c r="K3" s="219" t="s">
        <v>8</v>
      </c>
      <c r="L3" s="440" t="s">
        <v>97</v>
      </c>
      <c r="M3" s="429" t="s">
        <v>12</v>
      </c>
      <c r="N3" s="432" t="s">
        <v>11</v>
      </c>
      <c r="O3" s="432" t="s">
        <v>22</v>
      </c>
      <c r="P3" s="441" t="s">
        <v>6</v>
      </c>
    </row>
    <row r="4" spans="1:16" s="4" customFormat="1" ht="16.5" customHeight="1" thickBot="1">
      <c r="A4" s="223"/>
      <c r="B4" s="224"/>
      <c r="C4" s="225" t="s">
        <v>13</v>
      </c>
      <c r="D4" s="226" t="s">
        <v>71</v>
      </c>
      <c r="E4" s="227" t="s">
        <v>72</v>
      </c>
      <c r="F4" s="227" t="s">
        <v>73</v>
      </c>
      <c r="G4" s="227" t="s">
        <v>74</v>
      </c>
      <c r="H4" s="228" t="s">
        <v>76</v>
      </c>
      <c r="I4" s="229">
        <v>42715</v>
      </c>
      <c r="J4" s="230">
        <v>42848</v>
      </c>
      <c r="K4" s="226" t="s">
        <v>95</v>
      </c>
      <c r="L4" s="442"/>
      <c r="M4" s="430" t="s">
        <v>77</v>
      </c>
      <c r="N4" s="443" t="s">
        <v>78</v>
      </c>
      <c r="O4" s="433">
        <v>42532</v>
      </c>
      <c r="P4" s="444">
        <v>42539</v>
      </c>
    </row>
    <row r="5" spans="1:16" s="168" customFormat="1" ht="16.5" customHeight="1">
      <c r="A5" s="242" t="s">
        <v>14</v>
      </c>
      <c r="B5" s="19" t="s">
        <v>22</v>
      </c>
      <c r="C5" s="239">
        <f>SUM(D5:P5)</f>
        <v>111</v>
      </c>
      <c r="D5" s="10">
        <f>IF('1. kolo - Děhylov'!$Q$18="","",VLOOKUP(B5,'1. kolo - Děhylov'!$B$18:$Q$31,16,FALSE))</f>
        <v>6</v>
      </c>
      <c r="E5" s="232">
        <f>IF('2. kolo - Závada'!$Q$17="","",VLOOKUP(B5,'2. kolo - Závada'!$B$17:$Q$30,16,FALSE))</f>
        <v>11</v>
      </c>
      <c r="F5" s="209">
        <f>IF('3. kolo - Dobroslavice'!$J$17="","",VLOOKUP(B5,'3. kolo - Dobroslavice'!$B$17:$J$30,9,FALSE))</f>
        <v>7</v>
      </c>
      <c r="G5" s="232">
        <f>IF('4. kolo - Markvartovice'!$Q$19="","",VLOOKUP(B5,'4. kolo - Markvartovice'!$B$19:$Q$32,16,FALSE))</f>
        <v>2</v>
      </c>
      <c r="H5" s="6">
        <f>IF('5. kolo - Šilheřovice'!$Q$17="","",VLOOKUP(B5,'5. kolo - Šilheřovice'!$B$17:$Q$28,16,FALSE))</f>
        <v>11</v>
      </c>
      <c r="I5" s="236">
        <f>IF('6. kolo - Darkovice'!$S$18="","",VLOOKUP(B5,'6. kolo - Darkovice'!$B$18:$S$29,18,FALSE))</f>
        <v>11</v>
      </c>
      <c r="J5" s="8">
        <f>IF('7. kolo - Ludgeřovice'!$U$19="","",VLOOKUP(B5,'7. kolo - Ludgeřovice'!$B$19:$U$29,20,FALSE))</f>
        <v>11</v>
      </c>
      <c r="K5" s="232">
        <f>IF('8. kolo - Hlučín'!$Q$19="","",VLOOKUP(B5,'8. kolo - Hlučín'!$B$19:$Q$30,16,FALSE))</f>
        <v>11</v>
      </c>
      <c r="L5" s="6">
        <v>5</v>
      </c>
      <c r="M5" s="437">
        <f>IF('9. kolo - Bohuslavice'!$Q$19="","",VLOOKUP(B5,'9. kolo - Bohuslavice'!$B$19:$Q$29,16,FALSE))</f>
        <v>10</v>
      </c>
      <c r="N5" s="422">
        <f>IF('10. kolo - Bobrovníky'!$Q$20="","",VLOOKUP(B5,'10. kolo - Bobrovníky'!$B$20:$Q$31,16,FALSE))</f>
        <v>10</v>
      </c>
      <c r="O5" s="434">
        <f>IF('11. kolo - Vřesina'!$Q$20="","",VLOOKUP(B5,'11. kolo - Vřesina'!$B$20:$Q$31,16,FALSE))</f>
        <v>9</v>
      </c>
      <c r="P5" s="423">
        <f>IF('12. kolo - Dobroslavice'!$Q$20="","",VLOOKUP(B5,'12. kolo - Dobroslavice'!$B$20:$Q$31,16,FALSE))</f>
        <v>7</v>
      </c>
    </row>
    <row r="6" spans="1:16" s="168" customFormat="1" ht="16.5" customHeight="1">
      <c r="A6" s="243" t="s">
        <v>15</v>
      </c>
      <c r="B6" s="20" t="s">
        <v>12</v>
      </c>
      <c r="C6" s="240">
        <f>SUM(D6:P6)</f>
        <v>102</v>
      </c>
      <c r="D6" s="10">
        <f>IF('1. kolo - Děhylov'!$Q$18="","",VLOOKUP(B6,'1. kolo - Děhylov'!$B$18:$Q$31,16,FALSE))</f>
        <v>1</v>
      </c>
      <c r="E6" s="233">
        <f>IF('2. kolo - Závada'!$Q$17="","",VLOOKUP(B6,'2. kolo - Závada'!$B$17:$Q$30,16,FALSE))</f>
        <v>10</v>
      </c>
      <c r="F6" s="210">
        <f>IF('3. kolo - Dobroslavice'!$J$17="","",VLOOKUP(B6,'3. kolo - Dobroslavice'!$B$17:$J$30,9,FALSE))</f>
        <v>11</v>
      </c>
      <c r="G6" s="233">
        <f>IF('4. kolo - Markvartovice'!$Q$19="","",VLOOKUP(B6,'4. kolo - Markvartovice'!$B$19:$Q$32,16,FALSE))</f>
        <v>10</v>
      </c>
      <c r="H6" s="7">
        <f>IF('5. kolo - Šilheřovice'!$Q$17="","",VLOOKUP(B6,'5. kolo - Šilheřovice'!$B$17:$Q$28,16,FALSE))</f>
        <v>5</v>
      </c>
      <c r="I6" s="237">
        <f>IF('6. kolo - Darkovice'!$S$18="","",VLOOKUP(B6,'6. kolo - Darkovice'!$B$18:$S$29,18,FALSE))</f>
        <v>10</v>
      </c>
      <c r="J6" s="11">
        <f>IF('7. kolo - Ludgeřovice'!$U$19="","",VLOOKUP(B6,'7. kolo - Ludgeřovice'!$B$19:$U$29,20,FALSE))</f>
        <v>10</v>
      </c>
      <c r="K6" s="233">
        <f>IF('8. kolo - Hlučín'!$Q$19="","",VLOOKUP(B6,'8. kolo - Hlučín'!$B$19:$Q$30,16,FALSE))</f>
        <v>10</v>
      </c>
      <c r="L6" s="7">
        <v>0</v>
      </c>
      <c r="M6" s="438">
        <f>IF('9. kolo - Bohuslavice'!$Q$19="","",VLOOKUP(B6,'9. kolo - Bohuslavice'!$B$19:$Q$29,16,FALSE))</f>
        <v>4</v>
      </c>
      <c r="N6" s="424">
        <f>IF('10. kolo - Bobrovníky'!$Q$20="","",VLOOKUP(B6,'10. kolo - Bobrovníky'!$B$20:$Q$31,16,FALSE))</f>
        <v>11</v>
      </c>
      <c r="O6" s="435">
        <f>IF('11. kolo - Vřesina'!$Q$20="","",VLOOKUP(B6,'11. kolo - Vřesina'!$B$20:$Q$31,16,FALSE))</f>
        <v>10</v>
      </c>
      <c r="P6" s="425">
        <f>IF('12. kolo - Dobroslavice'!$Q$20="","",VLOOKUP(B6,'12. kolo - Dobroslavice'!$B$20:$Q$31,16,FALSE))</f>
        <v>10</v>
      </c>
    </row>
    <row r="7" spans="1:16" s="168" customFormat="1" ht="16.5" customHeight="1">
      <c r="A7" s="243" t="s">
        <v>16</v>
      </c>
      <c r="B7" s="20" t="s">
        <v>8</v>
      </c>
      <c r="C7" s="240">
        <f>SUM(D7:P7)</f>
        <v>90</v>
      </c>
      <c r="D7" s="10">
        <f>IF('1. kolo - Děhylov'!$Q$18="","",VLOOKUP(B7,'1. kolo - Děhylov'!$B$18:$Q$31,16,FALSE))</f>
        <v>11</v>
      </c>
      <c r="E7" s="233">
        <f>IF('2. kolo - Závada'!$Q$17="","",VLOOKUP(B7,'2. kolo - Závada'!$B$17:$Q$30,16,FALSE))</f>
        <v>5</v>
      </c>
      <c r="F7" s="210">
        <f>IF('3. kolo - Dobroslavice'!$J$17="","",VLOOKUP(B7,'3. kolo - Dobroslavice'!$B$17:$J$30,9,FALSE))</f>
        <v>10</v>
      </c>
      <c r="G7" s="233">
        <f>IF('4. kolo - Markvartovice'!$Q$19="","",VLOOKUP(B7,'4. kolo - Markvartovice'!$B$19:$Q$32,16,FALSE))</f>
        <v>11</v>
      </c>
      <c r="H7" s="7">
        <f>IF('5. kolo - Šilheřovice'!$Q$17="","",VLOOKUP(B7,'5. kolo - Šilheřovice'!$B$17:$Q$28,16,FALSE))</f>
        <v>10</v>
      </c>
      <c r="I7" s="237">
        <f>IF('6. kolo - Darkovice'!$S$18="","",VLOOKUP(B7,'6. kolo - Darkovice'!$B$18:$S$29,18,FALSE))</f>
        <v>5</v>
      </c>
      <c r="J7" s="11">
        <f>IF('7. kolo - Ludgeřovice'!$U$19="","",VLOOKUP(B7,'7. kolo - Ludgeřovice'!$B$19:$U$29,20,FALSE))</f>
        <v>5</v>
      </c>
      <c r="K7" s="233">
        <f>IF('8. kolo - Hlučín'!$Q$19="","",VLOOKUP(B7,'8. kolo - Hlučín'!$B$19:$Q$30,16,FALSE))</f>
        <v>8</v>
      </c>
      <c r="L7" s="7">
        <v>5</v>
      </c>
      <c r="M7" s="438">
        <f>IF('9. kolo - Bohuslavice'!$Q$19="","",VLOOKUP(B7,'9. kolo - Bohuslavice'!$B$19:$Q$29,16,FALSE))</f>
        <v>1</v>
      </c>
      <c r="N7" s="424">
        <f>IF('10. kolo - Bobrovníky'!$Q$20="","",VLOOKUP(B7,'10. kolo - Bobrovníky'!$B$20:$Q$31,16,FALSE))</f>
        <v>3</v>
      </c>
      <c r="O7" s="435">
        <f>IF('11. kolo - Vřesina'!$Q$20="","",VLOOKUP(B7,'11. kolo - Vřesina'!$B$20:$Q$31,16,FALSE))</f>
        <v>5</v>
      </c>
      <c r="P7" s="425">
        <f>IF('12. kolo - Dobroslavice'!$Q$20="","",VLOOKUP(B7,'12. kolo - Dobroslavice'!$B$20:$Q$31,16,FALSE))</f>
        <v>11</v>
      </c>
    </row>
    <row r="8" spans="1:16" s="168" customFormat="1" ht="16.5" customHeight="1">
      <c r="A8" s="243" t="s">
        <v>18</v>
      </c>
      <c r="B8" s="20" t="s">
        <v>28</v>
      </c>
      <c r="C8" s="240">
        <f>SUM(D8:P8)</f>
        <v>89</v>
      </c>
      <c r="D8" s="10">
        <f>IF('1. kolo - Děhylov'!$Q$18="","",VLOOKUP(B8,'1. kolo - Děhylov'!$B$18:$Q$31,16,FALSE))</f>
        <v>8</v>
      </c>
      <c r="E8" s="233">
        <f>IF('2. kolo - Závada'!$Q$17="","",VLOOKUP(B8,'2. kolo - Závada'!$B$17:$Q$30,16,FALSE))</f>
        <v>9</v>
      </c>
      <c r="F8" s="210">
        <f>IF('3. kolo - Dobroslavice'!$J$17="","",VLOOKUP(B8,'3. kolo - Dobroslavice'!$B$17:$J$30,9,FALSE))</f>
        <v>6</v>
      </c>
      <c r="G8" s="233">
        <f>IF('4. kolo - Markvartovice'!$Q$19="","",VLOOKUP(B8,'4. kolo - Markvartovice'!$B$19:$Q$32,16,FALSE))</f>
        <v>6</v>
      </c>
      <c r="H8" s="7">
        <f>IF('5. kolo - Šilheřovice'!$Q$17="","",VLOOKUP(B8,'5. kolo - Šilheřovice'!$B$17:$Q$28,16,FALSE))</f>
        <v>7</v>
      </c>
      <c r="I8" s="237">
        <f>IF('6. kolo - Darkovice'!$S$18="","",VLOOKUP(B8,'6. kolo - Darkovice'!$B$18:$S$29,18,FALSE))</f>
        <v>3</v>
      </c>
      <c r="J8" s="11">
        <f>IF('7. kolo - Ludgeřovice'!$U$19="","",VLOOKUP(B8,'7. kolo - Ludgeřovice'!$B$19:$U$29,20,FALSE))</f>
        <v>9</v>
      </c>
      <c r="K8" s="233">
        <f>IF('8. kolo - Hlučín'!$Q$19="","",VLOOKUP(B8,'8. kolo - Hlučín'!$B$19:$Q$30,16,FALSE))</f>
        <v>9</v>
      </c>
      <c r="L8" s="7">
        <v>3</v>
      </c>
      <c r="M8" s="438">
        <f>IF('9. kolo - Bohuslavice'!$Q$19="","",VLOOKUP(B8,'9. kolo - Bohuslavice'!$B$19:$Q$29,16,FALSE))</f>
        <v>8</v>
      </c>
      <c r="N8" s="424">
        <f>IF('10. kolo - Bobrovníky'!$Q$20="","",VLOOKUP(B8,'10. kolo - Bobrovníky'!$B$20:$Q$31,16,FALSE))</f>
        <v>9</v>
      </c>
      <c r="O8" s="435">
        <f>IF('11. kolo - Vřesina'!$Q$20="","",VLOOKUP(B8,'11. kolo - Vřesina'!$B$20:$Q$31,16,FALSE))</f>
        <v>6</v>
      </c>
      <c r="P8" s="425">
        <f>IF('12. kolo - Dobroslavice'!$Q$20="","",VLOOKUP(B8,'12. kolo - Dobroslavice'!$B$20:$Q$31,16,FALSE))</f>
        <v>6</v>
      </c>
    </row>
    <row r="9" spans="1:16" s="168" customFormat="1" ht="16.5" customHeight="1">
      <c r="A9" s="243" t="s">
        <v>19</v>
      </c>
      <c r="B9" s="20" t="s">
        <v>7</v>
      </c>
      <c r="C9" s="240">
        <f>SUM(D9:P9)</f>
        <v>81</v>
      </c>
      <c r="D9" s="10">
        <f>IF('1. kolo - Děhylov'!$Q$18="","",VLOOKUP(B9,'1. kolo - Děhylov'!$B$18:$Q$31,16,FALSE))</f>
        <v>5</v>
      </c>
      <c r="E9" s="233">
        <f>IF('2. kolo - Závada'!$Q$17="","",VLOOKUP(B9,'2. kolo - Závada'!$B$17:$Q$30,16,FALSE))</f>
        <v>1</v>
      </c>
      <c r="F9" s="210">
        <f>IF('3. kolo - Dobroslavice'!$J$17="","",VLOOKUP(B9,'3. kolo - Dobroslavice'!$B$17:$J$30,9,FALSE))</f>
        <v>8</v>
      </c>
      <c r="G9" s="233">
        <f>IF('4. kolo - Markvartovice'!$Q$19="","",VLOOKUP(B9,'4. kolo - Markvartovice'!$B$19:$Q$32,16,FALSE))</f>
        <v>7</v>
      </c>
      <c r="H9" s="7">
        <f>IF('5. kolo - Šilheřovice'!$Q$17="","",VLOOKUP(B9,'5. kolo - Šilheřovice'!$B$17:$Q$28,16,FALSE))</f>
        <v>3</v>
      </c>
      <c r="I9" s="237">
        <f>IF('6. kolo - Darkovice'!$S$18="","",VLOOKUP(B9,'6. kolo - Darkovice'!$B$18:$S$29,18,FALSE))</f>
        <v>1</v>
      </c>
      <c r="J9" s="11">
        <f>IF('7. kolo - Ludgeřovice'!$U$19="","",VLOOKUP(B9,'7. kolo - Ludgeřovice'!$B$19:$U$29,20,FALSE))</f>
        <v>8</v>
      </c>
      <c r="K9" s="233">
        <f>IF('8. kolo - Hlučín'!$Q$19="","",VLOOKUP(B9,'8. kolo - Hlučín'!$B$19:$Q$30,16,FALSE))</f>
        <v>5</v>
      </c>
      <c r="L9" s="7">
        <v>5</v>
      </c>
      <c r="M9" s="438">
        <f>IF('9. kolo - Bohuslavice'!$Q$19="","",VLOOKUP(B9,'9. kolo - Bohuslavice'!$B$19:$Q$29,16,FALSE))</f>
        <v>11</v>
      </c>
      <c r="N9" s="424">
        <f>IF('10. kolo - Bobrovníky'!$Q$20="","",VLOOKUP(B9,'10. kolo - Bobrovníky'!$B$20:$Q$31,16,FALSE))</f>
        <v>7</v>
      </c>
      <c r="O9" s="435">
        <f>IF('11. kolo - Vřesina'!$Q$20="","",VLOOKUP(B9,'11. kolo - Vřesina'!$B$20:$Q$31,16,FALSE))</f>
        <v>11</v>
      </c>
      <c r="P9" s="425">
        <f>IF('12. kolo - Dobroslavice'!$Q$20="","",VLOOKUP(B9,'12. kolo - Dobroslavice'!$B$20:$Q$31,16,FALSE))</f>
        <v>9</v>
      </c>
    </row>
    <row r="10" spans="1:16" s="168" customFormat="1" ht="16.5" customHeight="1">
      <c r="A10" s="244" t="s">
        <v>21</v>
      </c>
      <c r="B10" s="20" t="s">
        <v>5</v>
      </c>
      <c r="C10" s="240">
        <f>SUM(D10:P10)</f>
        <v>79</v>
      </c>
      <c r="D10" s="10">
        <f>IF('1. kolo - Děhylov'!$Q$18="","",VLOOKUP(B10,'1. kolo - Děhylov'!$B$18:$Q$31,16,FALSE))</f>
        <v>9</v>
      </c>
      <c r="E10" s="233">
        <f>IF('2. kolo - Závada'!$Q$17="","",VLOOKUP(B10,'2. kolo - Závada'!$B$17:$Q$30,16,FALSE))</f>
        <v>8</v>
      </c>
      <c r="F10" s="210">
        <f>IF('3. kolo - Dobroslavice'!$J$17="","",VLOOKUP(B10,'3. kolo - Dobroslavice'!$B$17:$J$30,9,FALSE))</f>
        <v>5</v>
      </c>
      <c r="G10" s="233">
        <f>IF('4. kolo - Markvartovice'!$Q$19="","",VLOOKUP(B10,'4. kolo - Markvartovice'!$B$19:$Q$32,16,FALSE))</f>
        <v>8</v>
      </c>
      <c r="H10" s="7">
        <f>IF('5. kolo - Šilheřovice'!$Q$17="","",VLOOKUP(B10,'5. kolo - Šilheřovice'!$B$17:$Q$28,16,FALSE))</f>
        <v>1</v>
      </c>
      <c r="I10" s="237">
        <f>IF('6. kolo - Darkovice'!$S$18="","",VLOOKUP(B10,'6. kolo - Darkovice'!$B$18:$S$29,18,FALSE))</f>
        <v>4</v>
      </c>
      <c r="J10" s="11">
        <f>IF('7. kolo - Ludgeřovice'!$U$19="","",VLOOKUP(B10,'7. kolo - Ludgeřovice'!$B$19:$U$29,20,FALSE))</f>
        <v>3</v>
      </c>
      <c r="K10" s="233">
        <f>IF('8. kolo - Hlučín'!$Q$19="","",VLOOKUP(B10,'8. kolo - Hlučín'!$B$19:$Q$30,16,FALSE))</f>
        <v>6</v>
      </c>
      <c r="L10" s="7">
        <v>5</v>
      </c>
      <c r="M10" s="438">
        <f>IF('9. kolo - Bohuslavice'!$Q$19="","",VLOOKUP(B10,'9. kolo - Bohuslavice'!$B$19:$Q$29,16,FALSE))</f>
        <v>9</v>
      </c>
      <c r="N10" s="424">
        <f>IF('10. kolo - Bobrovníky'!$Q$20="","",VLOOKUP(B10,'10. kolo - Bobrovníky'!$B$20:$Q$31,16,FALSE))</f>
        <v>6</v>
      </c>
      <c r="O10" s="435">
        <f>IF('11. kolo - Vřesina'!$Q$20="","",VLOOKUP(B10,'11. kolo - Vřesina'!$B$20:$Q$31,16,FALSE))</f>
        <v>7</v>
      </c>
      <c r="P10" s="425">
        <f>IF('12. kolo - Dobroslavice'!$Q$20="","",VLOOKUP(B10,'12. kolo - Dobroslavice'!$B$20:$Q$31,16,FALSE))</f>
        <v>8</v>
      </c>
    </row>
    <row r="11" spans="1:16" s="168" customFormat="1" ht="16.5" customHeight="1">
      <c r="A11" s="245" t="s">
        <v>23</v>
      </c>
      <c r="B11" s="20" t="s">
        <v>6</v>
      </c>
      <c r="C11" s="240">
        <f>SUM(D11:P11)</f>
        <v>70</v>
      </c>
      <c r="D11" s="10">
        <f>IF('1. kolo - Děhylov'!$Q$18="","",VLOOKUP(B11,'1. kolo - Děhylov'!$B$18:$Q$31,16,FALSE))</f>
        <v>7</v>
      </c>
      <c r="E11" s="233">
        <f>IF('2. kolo - Závada'!$Q$17="","",VLOOKUP(B11,'2. kolo - Závada'!$B$17:$Q$30,16,FALSE))</f>
        <v>4</v>
      </c>
      <c r="F11" s="210">
        <f>IF('3. kolo - Dobroslavice'!$J$17="","",VLOOKUP(B11,'3. kolo - Dobroslavice'!$B$17:$J$30,9,FALSE))</f>
        <v>9</v>
      </c>
      <c r="G11" s="233">
        <f>IF('4. kolo - Markvartovice'!$Q$19="","",VLOOKUP(B11,'4. kolo - Markvartovice'!$B$19:$Q$32,16,FALSE))</f>
        <v>4</v>
      </c>
      <c r="H11" s="7">
        <f>IF('5. kolo - Šilheřovice'!$Q$17="","",VLOOKUP(B11,'5. kolo - Šilheřovice'!$B$17:$Q$28,16,FALSE))</f>
        <v>6</v>
      </c>
      <c r="I11" s="237">
        <f>IF('6. kolo - Darkovice'!$S$18="","",VLOOKUP(B11,'6. kolo - Darkovice'!$B$18:$S$29,18,FALSE))</f>
        <v>9</v>
      </c>
      <c r="J11" s="11">
        <f>IF('7. kolo - Ludgeřovice'!$U$19="","",VLOOKUP(B11,'7. kolo - Ludgeřovice'!$B$19:$U$29,20,FALSE))</f>
        <v>2</v>
      </c>
      <c r="K11" s="233">
        <f>IF('8. kolo - Hlučín'!$Q$19="","",VLOOKUP(B11,'8. kolo - Hlučín'!$B$19:$Q$30,16,FALSE))</f>
        <v>7</v>
      </c>
      <c r="L11" s="7">
        <v>5</v>
      </c>
      <c r="M11" s="438">
        <f>IF('9. kolo - Bohuslavice'!$Q$19="","",VLOOKUP(B11,'9. kolo - Bohuslavice'!$B$19:$Q$29,16,FALSE))</f>
        <v>5</v>
      </c>
      <c r="N11" s="424">
        <f>IF('10. kolo - Bobrovníky'!$Q$20="","",VLOOKUP(B11,'10. kolo - Bobrovníky'!$B$20:$Q$31,16,FALSE))</f>
        <v>4</v>
      </c>
      <c r="O11" s="435">
        <f>IF('11. kolo - Vřesina'!$Q$20="","",VLOOKUP(B11,'11. kolo - Vřesina'!$B$20:$Q$31,16,FALSE))</f>
        <v>3</v>
      </c>
      <c r="P11" s="425">
        <f>IF('12. kolo - Dobroslavice'!$Q$20="","",VLOOKUP(B11,'12. kolo - Dobroslavice'!$B$20:$Q$31,16,FALSE))</f>
        <v>5</v>
      </c>
    </row>
    <row r="12" spans="1:16" s="168" customFormat="1" ht="16.5" customHeight="1">
      <c r="A12" s="246" t="s">
        <v>24</v>
      </c>
      <c r="B12" s="20" t="s">
        <v>17</v>
      </c>
      <c r="C12" s="240">
        <f>SUM(D12:P12)</f>
        <v>65</v>
      </c>
      <c r="D12" s="10">
        <f>IF('1. kolo - Děhylov'!$Q$18="","",VLOOKUP(B12,'1. kolo - Děhylov'!$B$18:$Q$31,16,FALSE))</f>
        <v>3</v>
      </c>
      <c r="E12" s="233">
        <f>IF('2. kolo - Závada'!$Q$17="","",VLOOKUP(B12,'2. kolo - Závada'!$B$17:$Q$30,16,FALSE))</f>
        <v>6</v>
      </c>
      <c r="F12" s="210">
        <f>IF('3. kolo - Dobroslavice'!$J$17="","",VLOOKUP(B12,'3. kolo - Dobroslavice'!$B$17:$J$30,9,FALSE))</f>
        <v>1</v>
      </c>
      <c r="G12" s="233">
        <f>IF('4. kolo - Markvartovice'!$Q$19="","",VLOOKUP(B12,'4. kolo - Markvartovice'!$B$19:$Q$32,16,FALSE))</f>
        <v>9</v>
      </c>
      <c r="H12" s="7">
        <f>IF('5. kolo - Šilheřovice'!$Q$17="","",VLOOKUP(B12,'5. kolo - Šilheřovice'!$B$17:$Q$28,16,FALSE))</f>
        <v>9</v>
      </c>
      <c r="I12" s="237">
        <f>IF('6. kolo - Darkovice'!$S$18="","",VLOOKUP(B12,'6. kolo - Darkovice'!$B$18:$S$29,18,FALSE))</f>
        <v>6</v>
      </c>
      <c r="J12" s="11">
        <f>IF('7. kolo - Ludgeřovice'!$U$19="","",VLOOKUP(B12,'7. kolo - Ludgeřovice'!$B$19:$U$29,20,FALSE))</f>
        <v>7</v>
      </c>
      <c r="K12" s="233">
        <f>IF('8. kolo - Hlučín'!$Q$19="","",VLOOKUP(B12,'8. kolo - Hlučín'!$B$19:$Q$30,16,FALSE))</f>
        <v>3</v>
      </c>
      <c r="L12" s="7">
        <v>5</v>
      </c>
      <c r="M12" s="438">
        <f>IF('9. kolo - Bohuslavice'!$Q$19="","",VLOOKUP(B12,'9. kolo - Bohuslavice'!$B$19:$Q$29,16,FALSE))</f>
        <v>3</v>
      </c>
      <c r="N12" s="424">
        <f>IF('10. kolo - Bobrovníky'!$Q$20="","",VLOOKUP(B12,'10. kolo - Bobrovníky'!$B$20:$Q$31,16,FALSE))</f>
        <v>8</v>
      </c>
      <c r="O12" s="435">
        <f>IF('11. kolo - Vřesina'!$Q$20="","",VLOOKUP(B12,'11. kolo - Vřesina'!$B$20:$Q$31,16,FALSE))</f>
        <v>4</v>
      </c>
      <c r="P12" s="425">
        <f>IF('12. kolo - Dobroslavice'!$Q$20="","",VLOOKUP(B12,'12. kolo - Dobroslavice'!$B$20:$Q$31,16,FALSE))</f>
        <v>1</v>
      </c>
    </row>
    <row r="13" spans="1:16" s="168" customFormat="1" ht="16.5" customHeight="1">
      <c r="A13" s="246" t="s">
        <v>25</v>
      </c>
      <c r="B13" s="20" t="s">
        <v>10</v>
      </c>
      <c r="C13" s="240">
        <f>SUM(D13:P13)</f>
        <v>53</v>
      </c>
      <c r="D13" s="10">
        <f>IF('1. kolo - Děhylov'!$Q$18="","",VLOOKUP(B13,'1. kolo - Děhylov'!$B$18:$Q$31,16,FALSE))</f>
        <v>2</v>
      </c>
      <c r="E13" s="233">
        <f>IF('2. kolo - Závada'!$Q$17="","",VLOOKUP(B13,'2. kolo - Závada'!$B$17:$Q$30,16,FALSE))</f>
        <v>7</v>
      </c>
      <c r="F13" s="210">
        <f>IF('3. kolo - Dobroslavice'!$J$17="","",VLOOKUP(B13,'3. kolo - Dobroslavice'!$B$17:$J$30,9,FALSE))</f>
        <v>1</v>
      </c>
      <c r="G13" s="233">
        <f>IF('4. kolo - Markvartovice'!$Q$19="","",VLOOKUP(B13,'4. kolo - Markvartovice'!$B$19:$Q$32,16,FALSE))</f>
        <v>3</v>
      </c>
      <c r="H13" s="7">
        <f>IF('5. kolo - Šilheřovice'!$Q$17="","",VLOOKUP(B13,'5. kolo - Šilheřovice'!$B$17:$Q$28,16,FALSE))</f>
        <v>8</v>
      </c>
      <c r="I13" s="237">
        <f>IF('6. kolo - Darkovice'!$S$18="","",VLOOKUP(B13,'6. kolo - Darkovice'!$B$18:$S$29,18,FALSE))</f>
        <v>7</v>
      </c>
      <c r="J13" s="11">
        <f>IF('7. kolo - Ludgeřovice'!$U$19="","",VLOOKUP(B13,'7. kolo - Ludgeřovice'!$B$19:$U$29,20,FALSE))</f>
        <v>6</v>
      </c>
      <c r="K13" s="233">
        <f>IF('8. kolo - Hlučín'!$Q$19="","",VLOOKUP(B13,'8. kolo - Hlučín'!$B$19:$Q$30,16,FALSE))</f>
        <v>2</v>
      </c>
      <c r="L13" s="7">
        <v>5</v>
      </c>
      <c r="M13" s="438">
        <f>IF('9. kolo - Bohuslavice'!$Q$19="","",VLOOKUP(B13,'9. kolo - Bohuslavice'!$B$19:$Q$29,16,FALSE))</f>
        <v>7</v>
      </c>
      <c r="N13" s="424">
        <f>IF('10. kolo - Bobrovníky'!$Q$20="","",VLOOKUP(B13,'10. kolo - Bobrovníky'!$B$20:$Q$31,16,FALSE))</f>
        <v>2</v>
      </c>
      <c r="O13" s="435">
        <f>IF('11. kolo - Vřesina'!$Q$20="","",VLOOKUP(B13,'11. kolo - Vřesina'!$B$20:$Q$31,16,FALSE))</f>
        <v>2</v>
      </c>
      <c r="P13" s="425">
        <f>IF('12. kolo - Dobroslavice'!$Q$20="","",VLOOKUP(B13,'12. kolo - Dobroslavice'!$B$20:$Q$31,16,FALSE))</f>
        <v>1</v>
      </c>
    </row>
    <row r="14" spans="1:16" s="168" customFormat="1" ht="16.5" customHeight="1">
      <c r="A14" s="246" t="s">
        <v>27</v>
      </c>
      <c r="B14" s="20" t="s">
        <v>4</v>
      </c>
      <c r="C14" s="240">
        <f>SUM(D14:P14)</f>
        <v>44</v>
      </c>
      <c r="D14" s="10">
        <f>IF('1. kolo - Děhylov'!$Q$18="","",VLOOKUP(B14,'1. kolo - Děhylov'!$B$18:$Q$31,16,FALSE))</f>
        <v>4</v>
      </c>
      <c r="E14" s="233">
        <f>IF('2. kolo - Závada'!$Q$17="","",VLOOKUP(B14,'2. kolo - Závada'!$B$17:$Q$30,16,FALSE))</f>
        <v>1</v>
      </c>
      <c r="F14" s="210">
        <f>IF('3. kolo - Dobroslavice'!$J$17="","",VLOOKUP(B14,'3. kolo - Dobroslavice'!$B$17:$J$30,9,FALSE))</f>
        <v>4</v>
      </c>
      <c r="G14" s="233">
        <f>IF('4. kolo - Markvartovice'!$Q$19="","",VLOOKUP(B14,'4. kolo - Markvartovice'!$B$19:$Q$32,16,FALSE))</f>
        <v>5</v>
      </c>
      <c r="H14" s="7">
        <f>IF('5. kolo - Šilheřovice'!$Q$17="","",VLOOKUP(B14,'5. kolo - Šilheřovice'!$B$17:$Q$28,16,FALSE))</f>
        <v>1</v>
      </c>
      <c r="I14" s="237">
        <f>IF('6. kolo - Darkovice'!$S$18="","",VLOOKUP(B14,'6. kolo - Darkovice'!$B$18:$S$29,18,FALSE))</f>
        <v>1</v>
      </c>
      <c r="J14" s="11">
        <f>IF('7. kolo - Ludgeřovice'!$U$19="","",VLOOKUP(B14,'7. kolo - Ludgeřovice'!$B$19:$U$29,20,FALSE))</f>
        <v>4</v>
      </c>
      <c r="K14" s="233">
        <f>IF('8. kolo - Hlučín'!$Q$19="","",VLOOKUP(B14,'8. kolo - Hlučín'!$B$19:$Q$30,16,FALSE))</f>
        <v>4</v>
      </c>
      <c r="L14" s="7">
        <v>5</v>
      </c>
      <c r="M14" s="438">
        <f>IF('9. kolo - Bohuslavice'!$Q$19="","",VLOOKUP(B14,'9. kolo - Bohuslavice'!$B$19:$Q$29,16,FALSE))</f>
        <v>2</v>
      </c>
      <c r="N14" s="424">
        <f>IF('10. kolo - Bobrovníky'!$Q$20="","",VLOOKUP(B14,'10. kolo - Bobrovníky'!$B$20:$Q$31,16,FALSE))</f>
        <v>1</v>
      </c>
      <c r="O14" s="435">
        <f>IF('11. kolo - Vřesina'!$Q$20="","",VLOOKUP(B14,'11. kolo - Vřesina'!$B$20:$Q$31,16,FALSE))</f>
        <v>8</v>
      </c>
      <c r="P14" s="425">
        <f>IF('12. kolo - Dobroslavice'!$Q$20="","",VLOOKUP(B14,'12. kolo - Dobroslavice'!$B$20:$Q$31,16,FALSE))</f>
        <v>4</v>
      </c>
    </row>
    <row r="15" spans="1:16" s="168" customFormat="1" ht="16.5" customHeight="1">
      <c r="A15" s="247" t="s">
        <v>29</v>
      </c>
      <c r="B15" s="21" t="s">
        <v>9</v>
      </c>
      <c r="C15" s="240">
        <f>SUM(D15:P15)</f>
        <v>39</v>
      </c>
      <c r="D15" s="10">
        <f>IF('1. kolo - Děhylov'!$Q$18="","",VLOOKUP(B15,'1. kolo - Děhylov'!$B$18:$Q$31,16,FALSE))</f>
        <v>1</v>
      </c>
      <c r="E15" s="233">
        <f>IF('2. kolo - Závada'!$Q$17="","",VLOOKUP(B15,'2. kolo - Závada'!$B$17:$Q$30,16,FALSE))</f>
        <v>2</v>
      </c>
      <c r="F15" s="210">
        <f>IF('3. kolo - Dobroslavice'!$J$17="","",VLOOKUP(B15,'3. kolo - Dobroslavice'!$B$17:$J$30,9,FALSE))</f>
        <v>1</v>
      </c>
      <c r="G15" s="233">
        <f>IF('4. kolo - Markvartovice'!$Q$19="","",VLOOKUP(B15,'4. kolo - Markvartovice'!$B$19:$Q$32,16,FALSE))</f>
        <v>1</v>
      </c>
      <c r="H15" s="7">
        <f>IF('5. kolo - Šilheřovice'!$Q$17="","",VLOOKUP(B15,'5. kolo - Šilheřovice'!$B$17:$Q$28,16,FALSE))</f>
        <v>4</v>
      </c>
      <c r="I15" s="237">
        <f>IF('6. kolo - Darkovice'!$S$18="","",VLOOKUP(B15,'6. kolo - Darkovice'!$B$18:$S$29,18,FALSE))</f>
        <v>8</v>
      </c>
      <c r="J15" s="11">
        <f>IF('7. kolo - Ludgeřovice'!$U$19="","",VLOOKUP(B15,'7. kolo - Ludgeřovice'!$B$19:$U$29,20,FALSE))</f>
        <v>1</v>
      </c>
      <c r="K15" s="233">
        <f>IF('8. kolo - Hlučín'!$Q$19="","",VLOOKUP(B15,'8. kolo - Hlučín'!$B$19:$Q$30,16,FALSE))</f>
        <v>1</v>
      </c>
      <c r="L15" s="7">
        <v>5</v>
      </c>
      <c r="M15" s="438">
        <f>IF('9. kolo - Bohuslavice'!$Q$19="","",VLOOKUP(B15,'9. kolo - Bohuslavice'!$B$19:$Q$29,16,FALSE))</f>
        <v>6</v>
      </c>
      <c r="N15" s="424">
        <f>IF('10. kolo - Bobrovníky'!$Q$20="","",VLOOKUP(B15,'10. kolo - Bobrovníky'!$B$20:$Q$31,16,FALSE))</f>
        <v>5</v>
      </c>
      <c r="O15" s="435">
        <f>IF('11. kolo - Vřesina'!$Q$20="","",VLOOKUP(B15,'11. kolo - Vřesina'!$B$20:$Q$31,16,FALSE))</f>
        <v>1</v>
      </c>
      <c r="P15" s="425">
        <f>IF('12. kolo - Dobroslavice'!$Q$20="","",VLOOKUP(B15,'12. kolo - Dobroslavice'!$B$20:$Q$31,16,FALSE))</f>
        <v>3</v>
      </c>
    </row>
    <row r="16" spans="1:16" s="168" customFormat="1" ht="15.75">
      <c r="A16" s="246" t="s">
        <v>30</v>
      </c>
      <c r="B16" s="20" t="s">
        <v>20</v>
      </c>
      <c r="C16" s="240">
        <f>SUM(D16:P16)</f>
        <v>14</v>
      </c>
      <c r="D16" s="10">
        <f>IF('1. kolo - Děhylov'!$Q$18="","",VLOOKUP(B16,'1. kolo - Děhylov'!$B$18:$Q$31,16,FALSE))</f>
        <v>1</v>
      </c>
      <c r="E16" s="233">
        <f>IF('2. kolo - Závada'!$Q$17="","",VLOOKUP(B16,'2. kolo - Závada'!$B$17:$Q$30,16,FALSE))</f>
        <v>1</v>
      </c>
      <c r="F16" s="210">
        <f>IF('3. kolo - Dobroslavice'!$J$17="","",VLOOKUP(B16,'3. kolo - Dobroslavice'!$B$17:$J$30,9,FALSE))</f>
        <v>1</v>
      </c>
      <c r="G16" s="233">
        <f>IF('4. kolo - Markvartovice'!$Q$19="","",VLOOKUP(B16,'4. kolo - Markvartovice'!$B$19:$Q$32,16,FALSE))</f>
        <v>1</v>
      </c>
      <c r="H16" s="7">
        <v>0</v>
      </c>
      <c r="I16" s="237">
        <v>0</v>
      </c>
      <c r="J16" s="11">
        <v>0</v>
      </c>
      <c r="K16" s="233">
        <f>IF('8. kolo - Hlučín'!$Q$19="","",VLOOKUP(B16,'8. kolo - Hlučín'!$B$19:$Q$30,16,FALSE))</f>
        <v>1</v>
      </c>
      <c r="L16" s="7">
        <v>5</v>
      </c>
      <c r="M16" s="438">
        <v>0</v>
      </c>
      <c r="N16" s="424">
        <f>IF('10. kolo - Bobrovníky'!$Q$20="","",VLOOKUP(B16,'10. kolo - Bobrovníky'!$B$20:$Q$31,16,FALSE))</f>
        <v>1</v>
      </c>
      <c r="O16" s="435">
        <f>IF('11. kolo - Vřesina'!$Q$20="","",VLOOKUP(B16,'11. kolo - Vřesina'!$B$20:$Q$31,16,FALSE))</f>
        <v>1</v>
      </c>
      <c r="P16" s="425">
        <f>IF('12. kolo - Dobroslavice'!$Q$20="","",VLOOKUP(B16,'12. kolo - Dobroslavice'!$B$20:$Q$31,16,FALSE))</f>
        <v>2</v>
      </c>
    </row>
    <row r="17" spans="1:16" s="168" customFormat="1" ht="16.5" thickBot="1">
      <c r="A17" s="247" t="s">
        <v>31</v>
      </c>
      <c r="B17" s="22" t="s">
        <v>26</v>
      </c>
      <c r="C17" s="241">
        <f>SUM(D17:P17)</f>
        <v>8</v>
      </c>
      <c r="D17" s="10">
        <f>IF('1. kolo - Děhylov'!$Q$18="","",VLOOKUP(B17,'1. kolo - Děhylov'!$B$18:$Q$31,16,FALSE))</f>
        <v>1</v>
      </c>
      <c r="E17" s="234">
        <f>IF('2. kolo - Závada'!$Q$17="","",VLOOKUP(B17,'2. kolo - Závada'!$B$17:$Q$30,16,FALSE))</f>
        <v>1</v>
      </c>
      <c r="F17" s="211">
        <f>IF('3. kolo - Dobroslavice'!$J$17="","",VLOOKUP(B17,'3. kolo - Dobroslavice'!$B$17:$J$30,9,FALSE))</f>
        <v>3</v>
      </c>
      <c r="G17" s="234">
        <f>IF('4. kolo - Markvartovice'!$Q$19="","",VLOOKUP(B17,'4. kolo - Markvartovice'!$B$19:$Q$32,16,FALSE))</f>
        <v>1</v>
      </c>
      <c r="H17" s="14">
        <f>IF('5. kolo - Šilheřovice'!$Q$17="","",VLOOKUP(B17,'5. kolo - Šilheřovice'!$B$17:$Q$28,16,FALSE))</f>
        <v>2</v>
      </c>
      <c r="I17" s="238">
        <v>0</v>
      </c>
      <c r="J17" s="15">
        <v>0</v>
      </c>
      <c r="K17" s="234">
        <v>0</v>
      </c>
      <c r="L17" s="14">
        <v>0</v>
      </c>
      <c r="M17" s="439">
        <v>0</v>
      </c>
      <c r="N17" s="426">
        <v>0</v>
      </c>
      <c r="O17" s="436">
        <v>0</v>
      </c>
      <c r="P17" s="427">
        <v>0</v>
      </c>
    </row>
    <row r="18" spans="1:14" ht="15">
      <c r="A18" s="17"/>
      <c r="B18" s="17"/>
      <c r="C18" s="17"/>
      <c r="D18" s="17"/>
      <c r="E18" s="16"/>
      <c r="F18" s="16"/>
      <c r="G18" s="16"/>
      <c r="H18" s="16"/>
      <c r="I18" s="16"/>
      <c r="J18" s="16"/>
      <c r="K18" s="16"/>
      <c r="L18" s="16"/>
      <c r="M18" s="16"/>
      <c r="N18" s="160"/>
    </row>
  </sheetData>
  <sheetProtection selectLockedCells="1" selectUnlockedCells="1"/>
  <mergeCells count="2">
    <mergeCell ref="A2:C2"/>
    <mergeCell ref="A1:P1"/>
  </mergeCells>
  <printOptions/>
  <pageMargins left="0.31496062992125984" right="0.31496062992125984" top="0.7874015748031497" bottom="0.7874015748031497" header="0.5118110236220472" footer="0.31496062992125984"/>
  <pageSetup horizontalDpi="300" verticalDpi="300" orientation="landscape" paperSize="9" scale="72" r:id="rId1"/>
  <headerFooter alignWithMargins="0">
    <oddFooter>&amp;CHlučinská liga mládeže - 5. ročník 2016 / 2017&amp;RPro HLM zpracovad Durlák Jan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showGridLines="0" tabSelected="1" zoomScale="90" zoomScaleNormal="90" zoomScaleSheetLayoutView="80" zoomScalePageLayoutView="0" workbookViewId="0" topLeftCell="A1">
      <selection activeCell="P20" sqref="P20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8" width="10.7109375" style="0" customWidth="1"/>
    <col min="9" max="9" width="13.7109375" style="0" customWidth="1"/>
    <col min="10" max="11" width="10.7109375" style="0" customWidth="1"/>
    <col min="12" max="13" width="13.7109375" style="0" customWidth="1"/>
    <col min="14" max="14" width="10.7109375" style="0" customWidth="1"/>
    <col min="15" max="15" width="17.140625" style="0" customWidth="1"/>
    <col min="16" max="16" width="10.7109375" style="269" customWidth="1"/>
    <col min="17" max="17" width="10.7109375" style="0" customWidth="1"/>
    <col min="18" max="19" width="9.140625" style="24" customWidth="1"/>
    <col min="20" max="20" width="9.140625" style="25" customWidth="1"/>
  </cols>
  <sheetData>
    <row r="1" spans="1:17" ht="22.5">
      <c r="A1" s="463" t="s">
        <v>87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</row>
    <row r="2" ht="15.75">
      <c r="A2" s="26"/>
    </row>
    <row r="3" spans="1:17" ht="15.75" customHeight="1">
      <c r="A3" s="464" t="s">
        <v>33</v>
      </c>
      <c r="B3" s="464"/>
      <c r="C3" s="464" t="s">
        <v>34</v>
      </c>
      <c r="D3" s="464"/>
      <c r="E3" s="464"/>
      <c r="F3" s="464"/>
      <c r="G3" s="464" t="s">
        <v>68</v>
      </c>
      <c r="H3" s="464"/>
      <c r="I3" s="464"/>
      <c r="J3" s="464"/>
      <c r="K3" s="464"/>
      <c r="L3" s="464"/>
      <c r="M3" s="464"/>
      <c r="N3" s="464"/>
      <c r="O3" s="465" t="s">
        <v>36</v>
      </c>
      <c r="P3" s="462" t="s">
        <v>37</v>
      </c>
      <c r="Q3" s="465" t="s">
        <v>38</v>
      </c>
    </row>
    <row r="4" spans="1:17" ht="16.5" thickBot="1">
      <c r="A4" s="173" t="s">
        <v>39</v>
      </c>
      <c r="B4" s="174" t="s">
        <v>2</v>
      </c>
      <c r="C4" s="173" t="s">
        <v>40</v>
      </c>
      <c r="D4" s="175" t="s">
        <v>41</v>
      </c>
      <c r="E4" s="176" t="s">
        <v>42</v>
      </c>
      <c r="F4" s="152" t="s">
        <v>43</v>
      </c>
      <c r="G4" s="177" t="s">
        <v>44</v>
      </c>
      <c r="H4" s="178" t="s">
        <v>46</v>
      </c>
      <c r="I4" s="178" t="s">
        <v>42</v>
      </c>
      <c r="J4" s="177" t="s">
        <v>44</v>
      </c>
      <c r="K4" s="178" t="s">
        <v>46</v>
      </c>
      <c r="L4" s="178" t="s">
        <v>42</v>
      </c>
      <c r="M4" s="179" t="s">
        <v>42</v>
      </c>
      <c r="N4" s="152" t="s">
        <v>43</v>
      </c>
      <c r="O4" s="465"/>
      <c r="P4" s="462"/>
      <c r="Q4" s="465"/>
    </row>
    <row r="5" spans="1:19" ht="15.75">
      <c r="A5" s="27" t="s">
        <v>14</v>
      </c>
      <c r="B5" s="5" t="s">
        <v>6</v>
      </c>
      <c r="C5" s="28">
        <v>37.993</v>
      </c>
      <c r="D5" s="29">
        <v>39.618</v>
      </c>
      <c r="E5" s="30">
        <f>IF(C5="","",MAX(C5,D5))</f>
        <v>39.618</v>
      </c>
      <c r="F5" s="31">
        <f>IF(C5="","",RANK(E5,$E$5:$E$16,1))</f>
        <v>9</v>
      </c>
      <c r="G5" s="276">
        <v>65.53</v>
      </c>
      <c r="H5" s="276">
        <v>65.4</v>
      </c>
      <c r="I5" s="278">
        <f>IF(G5="","",MAX(G5,H5))</f>
        <v>65.53</v>
      </c>
      <c r="J5" s="279">
        <v>78.14</v>
      </c>
      <c r="K5" s="279">
        <v>78.18</v>
      </c>
      <c r="L5" s="278">
        <f>IF(J5="","",MAX(J5,K5))</f>
        <v>78.18</v>
      </c>
      <c r="M5" s="280">
        <f>IF(I5="","",MIN(L5,I5))</f>
        <v>65.53</v>
      </c>
      <c r="N5" s="38">
        <f>IF(M5="","",RANK(M5,$M$5:$M$16,1))</f>
        <v>2</v>
      </c>
      <c r="O5" s="39">
        <f>IF(F5="","",SUM(N5,F5))</f>
        <v>11</v>
      </c>
      <c r="P5" s="183">
        <f>IF(O5="","",RANK(O5,$O$5:$O$16,1))</f>
        <v>4</v>
      </c>
      <c r="Q5" s="50">
        <f>IF(P5="","",VLOOKUP(P5,'Bodové hodnocení'!$A$1:$B$20,2,FALSE))</f>
        <v>8</v>
      </c>
      <c r="R5" s="41"/>
      <c r="S5" s="41"/>
    </row>
    <row r="6" spans="1:19" ht="15.75">
      <c r="A6" s="116" t="s">
        <v>15</v>
      </c>
      <c r="B6" s="111" t="s">
        <v>7</v>
      </c>
      <c r="C6" s="134">
        <v>29.987</v>
      </c>
      <c r="D6" s="135">
        <v>55.098</v>
      </c>
      <c r="E6" s="136">
        <f>IF(C6="","",MAX(C6,D6))</f>
        <v>55.098</v>
      </c>
      <c r="F6" s="137">
        <f>IF(C6="","",RANK(E6,$E$5:$E$16,1))</f>
        <v>12</v>
      </c>
      <c r="G6" s="358">
        <v>104.43</v>
      </c>
      <c r="H6" s="282">
        <v>104.18</v>
      </c>
      <c r="I6" s="283">
        <f>IF(G6="","",MAX(G6,H6))</f>
        <v>104.43</v>
      </c>
      <c r="J6" s="282">
        <v>77.43</v>
      </c>
      <c r="K6" s="282">
        <v>77.65</v>
      </c>
      <c r="L6" s="283">
        <f>IF(J6="","",MAX(J6,K6))</f>
        <v>77.65</v>
      </c>
      <c r="M6" s="283">
        <f>IF(I6="","",MIN(L6,I6))</f>
        <v>77.65</v>
      </c>
      <c r="N6" s="128">
        <f>IF(M6="","",RANK(M6,$M$5:$M$16,1))</f>
        <v>11</v>
      </c>
      <c r="O6" s="129">
        <f>IF(F6="","",SUM(N6,F6))</f>
        <v>23</v>
      </c>
      <c r="P6" s="251">
        <f>IF(O6="","",RANK(O6,$O$5:$O$16,1))</f>
        <v>12</v>
      </c>
      <c r="Q6" s="124">
        <f>IF(P6="","",VLOOKUP(P6,'Bodové hodnocení'!$A$1:$B$20,2,FALSE))</f>
        <v>1</v>
      </c>
      <c r="R6" s="41"/>
      <c r="S6" s="41"/>
    </row>
    <row r="7" spans="1:19" ht="15.75">
      <c r="A7" s="42" t="s">
        <v>16</v>
      </c>
      <c r="B7" s="9" t="s">
        <v>22</v>
      </c>
      <c r="C7" s="43">
        <v>32.9</v>
      </c>
      <c r="D7" s="29">
        <v>36.958</v>
      </c>
      <c r="E7" s="30">
        <f>IF(C7="","",MAX(C7,D7))</f>
        <v>36.958</v>
      </c>
      <c r="F7" s="31">
        <f>IF(C7="","",RANK(E7,$E$5:$E$16,1))</f>
        <v>8</v>
      </c>
      <c r="G7" s="359">
        <v>67.14</v>
      </c>
      <c r="H7" s="277">
        <v>67.32</v>
      </c>
      <c r="I7" s="285">
        <f>IF(G7="","",MAX(G7,H7))</f>
        <v>67.32</v>
      </c>
      <c r="J7" s="277">
        <v>74.72</v>
      </c>
      <c r="K7" s="277">
        <v>74.5</v>
      </c>
      <c r="L7" s="285">
        <f>IF(J7="","",MAX(J7,K7))</f>
        <v>74.72</v>
      </c>
      <c r="M7" s="286">
        <f>IF(I7="","",MIN(L7,I7))</f>
        <v>67.32</v>
      </c>
      <c r="N7" s="48">
        <f>IF(M7="","",RANK(M7,$M$5:$M$16,1))</f>
        <v>4</v>
      </c>
      <c r="O7" s="49">
        <f>IF(F7="","",SUM(N7,F7))</f>
        <v>12</v>
      </c>
      <c r="P7" s="183">
        <v>7</v>
      </c>
      <c r="Q7" s="50">
        <f>IF(P7="","",VLOOKUP(P7,'Bodové hodnocení'!$A$1:$B$20,2,FALSE))</f>
        <v>5</v>
      </c>
      <c r="R7" s="41"/>
      <c r="S7" s="41"/>
    </row>
    <row r="8" spans="1:19" s="25" customFormat="1" ht="15.75">
      <c r="A8" s="116" t="s">
        <v>18</v>
      </c>
      <c r="B8" s="111" t="s">
        <v>93</v>
      </c>
      <c r="C8" s="134">
        <v>27.787</v>
      </c>
      <c r="D8" s="135">
        <v>21.57</v>
      </c>
      <c r="E8" s="136">
        <f aca="true" t="shared" si="0" ref="E8:E14">IF(C8="","",MAX(C8,D8))</f>
        <v>27.787</v>
      </c>
      <c r="F8" s="137">
        <f>IF(C8="","",RANK(E8,$E$5:$E$16,1))</f>
        <v>2</v>
      </c>
      <c r="G8" s="358">
        <v>68.39</v>
      </c>
      <c r="H8" s="282">
        <v>68.2</v>
      </c>
      <c r="I8" s="283">
        <f aca="true" t="shared" si="1" ref="I8:I14">IF(G8="","",MAX(G8,H8))</f>
        <v>68.39</v>
      </c>
      <c r="J8" s="282">
        <v>73.39</v>
      </c>
      <c r="K8" s="282">
        <v>73.46</v>
      </c>
      <c r="L8" s="283" t="s">
        <v>91</v>
      </c>
      <c r="M8" s="283">
        <f aca="true" t="shared" si="2" ref="M8:M14">IF(I8="","",MIN(L8,I8))</f>
        <v>68.39</v>
      </c>
      <c r="N8" s="128">
        <f>IF(M8="","",RANK(M8,$M$5:$M$16,1))</f>
        <v>6</v>
      </c>
      <c r="O8" s="129">
        <f aca="true" t="shared" si="3" ref="O8:O14">IF(F8="","",SUM(N8,F8))</f>
        <v>8</v>
      </c>
      <c r="P8" s="251">
        <f>IF(O8="","",RANK(O8,$O$5:$O$16,1))</f>
        <v>3</v>
      </c>
      <c r="Q8" s="124">
        <f>IF(P8="","",VLOOKUP(P8,'Bodové hodnocení'!$A$1:$B$20,2,FALSE))</f>
        <v>9</v>
      </c>
      <c r="R8" s="41"/>
      <c r="S8" s="41"/>
    </row>
    <row r="9" spans="1:19" s="25" customFormat="1" ht="15.75">
      <c r="A9" s="42" t="s">
        <v>19</v>
      </c>
      <c r="B9" s="12" t="s">
        <v>8</v>
      </c>
      <c r="C9" s="43">
        <v>28.266</v>
      </c>
      <c r="D9" s="29">
        <v>30.653</v>
      </c>
      <c r="E9" s="30">
        <f t="shared" si="0"/>
        <v>30.653</v>
      </c>
      <c r="F9" s="31">
        <f>IF(C9="","",RANK(E9,$E$5:$E$16,1))</f>
        <v>4</v>
      </c>
      <c r="G9" s="359">
        <v>70.41</v>
      </c>
      <c r="H9" s="277">
        <v>70.34</v>
      </c>
      <c r="I9" s="285">
        <f t="shared" si="1"/>
        <v>70.41</v>
      </c>
      <c r="J9" s="277">
        <v>85.01</v>
      </c>
      <c r="K9" s="277">
        <v>85.18</v>
      </c>
      <c r="L9" s="285">
        <f aca="true" t="shared" si="4" ref="L9:L14">IF(J9="","",MAX(J9,K9))</f>
        <v>85.18</v>
      </c>
      <c r="M9" s="286">
        <f t="shared" si="2"/>
        <v>70.41</v>
      </c>
      <c r="N9" s="48">
        <f>IF(M9="","",RANK(M9,$M$5:$M$16,1))</f>
        <v>8</v>
      </c>
      <c r="O9" s="49">
        <f t="shared" si="3"/>
        <v>12</v>
      </c>
      <c r="P9" s="183">
        <f>IF(O9="","",RANK(O9,$O$5:$O$16,1))</f>
        <v>5</v>
      </c>
      <c r="Q9" s="50">
        <f>IF(P9="","",VLOOKUP(P9,'Bodové hodnocení'!$A$1:$B$20,2,FALSE))</f>
        <v>7</v>
      </c>
      <c r="R9" s="41"/>
      <c r="S9" s="41"/>
    </row>
    <row r="10" spans="1:19" s="25" customFormat="1" ht="15.75">
      <c r="A10" s="116" t="s">
        <v>21</v>
      </c>
      <c r="B10" s="113" t="s">
        <v>20</v>
      </c>
      <c r="C10" s="134">
        <v>41.857</v>
      </c>
      <c r="D10" s="135">
        <v>41.366</v>
      </c>
      <c r="E10" s="136">
        <f t="shared" si="0"/>
        <v>41.857</v>
      </c>
      <c r="F10" s="137">
        <f>IF(C10="","",RANK(E10,$E$5:$E$16,1))</f>
        <v>11</v>
      </c>
      <c r="G10" s="281">
        <v>77.02</v>
      </c>
      <c r="H10" s="282">
        <v>77.06</v>
      </c>
      <c r="I10" s="283">
        <f t="shared" si="1"/>
        <v>77.06</v>
      </c>
      <c r="J10" s="282"/>
      <c r="K10" s="282"/>
      <c r="L10" s="283">
        <f t="shared" si="4"/>
      </c>
      <c r="M10" s="283">
        <f t="shared" si="2"/>
        <v>77.06</v>
      </c>
      <c r="N10" s="128">
        <f>IF(M10="","",RANK(M10,$M$5:$M$16,1))</f>
        <v>10</v>
      </c>
      <c r="O10" s="129">
        <f t="shared" si="3"/>
        <v>21</v>
      </c>
      <c r="P10" s="251">
        <f>IF(O10="","",RANK(O10,$O$5:$O$16,1))</f>
        <v>11</v>
      </c>
      <c r="Q10" s="124">
        <f>IF(P10="","",VLOOKUP(P10,'Bodové hodnocení'!$A$1:$B$20,2,FALSE))</f>
        <v>1</v>
      </c>
      <c r="R10" s="41"/>
      <c r="S10" s="41"/>
    </row>
    <row r="11" spans="1:19" s="25" customFormat="1" ht="15.75">
      <c r="A11" s="42" t="s">
        <v>23</v>
      </c>
      <c r="B11" s="12" t="s">
        <v>17</v>
      </c>
      <c r="C11" s="43">
        <v>32.148</v>
      </c>
      <c r="D11" s="29">
        <v>29.82</v>
      </c>
      <c r="E11" s="30">
        <f t="shared" si="0"/>
        <v>32.148</v>
      </c>
      <c r="F11" s="31">
        <f>IF(C11="","",RANK(E11,$E$5:$E$16,1))</f>
        <v>5</v>
      </c>
      <c r="G11" s="359">
        <v>78.61</v>
      </c>
      <c r="H11" s="277">
        <v>78.65</v>
      </c>
      <c r="I11" s="285">
        <f t="shared" si="1"/>
        <v>78.65</v>
      </c>
      <c r="J11" s="277">
        <v>90.17</v>
      </c>
      <c r="K11" s="277">
        <v>90.21</v>
      </c>
      <c r="L11" s="285" t="s">
        <v>91</v>
      </c>
      <c r="M11" s="286">
        <f t="shared" si="2"/>
        <v>78.65</v>
      </c>
      <c r="N11" s="48">
        <f>IF(M11="","",RANK(M11,$M$5:$M$16,1))</f>
        <v>12</v>
      </c>
      <c r="O11" s="49">
        <f t="shared" si="3"/>
        <v>17</v>
      </c>
      <c r="P11" s="183">
        <f>IF(O11="","",RANK(O11,$O$5:$O$16,1))</f>
        <v>9</v>
      </c>
      <c r="Q11" s="50">
        <f>IF(P11="","",VLOOKUP(P11,'Bodové hodnocení'!$A$1:$B$20,2,FALSE))</f>
        <v>3</v>
      </c>
      <c r="R11" s="41"/>
      <c r="S11" s="41"/>
    </row>
    <row r="12" spans="1:19" s="25" customFormat="1" ht="15.75">
      <c r="A12" s="110" t="s">
        <v>24</v>
      </c>
      <c r="B12" s="113" t="s">
        <v>5</v>
      </c>
      <c r="C12" s="134">
        <v>25.366</v>
      </c>
      <c r="D12" s="135">
        <v>29.645</v>
      </c>
      <c r="E12" s="136">
        <f t="shared" si="0"/>
        <v>29.645</v>
      </c>
      <c r="F12" s="137">
        <f>IF(C12="","",RANK(E12,$E$5:$E$16,1))</f>
        <v>3</v>
      </c>
      <c r="G12" s="358">
        <v>66.16</v>
      </c>
      <c r="H12" s="282">
        <v>66.06</v>
      </c>
      <c r="I12" s="283">
        <f t="shared" si="1"/>
        <v>66.16</v>
      </c>
      <c r="J12" s="282"/>
      <c r="K12" s="282"/>
      <c r="L12" s="283">
        <f t="shared" si="4"/>
      </c>
      <c r="M12" s="283">
        <f t="shared" si="2"/>
        <v>66.16</v>
      </c>
      <c r="N12" s="128">
        <f>IF(M12="","",RANK(M12,$M$5:$M$16,1))</f>
        <v>3</v>
      </c>
      <c r="O12" s="129">
        <f t="shared" si="3"/>
        <v>6</v>
      </c>
      <c r="P12" s="251">
        <f>IF(O12="","",RANK(O12,$O$5:$O$16,1))</f>
        <v>2</v>
      </c>
      <c r="Q12" s="124">
        <f>IF(P12="","",VLOOKUP(P12,'Bodové hodnocení'!$A$1:$B$20,2,FALSE))</f>
        <v>10</v>
      </c>
      <c r="R12" s="41"/>
      <c r="S12" s="41"/>
    </row>
    <row r="13" spans="1:19" s="25" customFormat="1" ht="15.75">
      <c r="A13" s="42" t="s">
        <v>25</v>
      </c>
      <c r="B13" s="12" t="s">
        <v>28</v>
      </c>
      <c r="C13" s="43">
        <v>22.367</v>
      </c>
      <c r="D13" s="29">
        <v>26.232</v>
      </c>
      <c r="E13" s="30">
        <f t="shared" si="0"/>
        <v>26.232</v>
      </c>
      <c r="F13" s="31">
        <f>IF(C13="","",RANK(E13,$E$5:$E$16,1))</f>
        <v>1</v>
      </c>
      <c r="G13" s="359">
        <v>64.39</v>
      </c>
      <c r="H13" s="277">
        <v>64.43</v>
      </c>
      <c r="I13" s="285">
        <f t="shared" si="1"/>
        <v>64.43</v>
      </c>
      <c r="J13" s="277">
        <v>68.27</v>
      </c>
      <c r="K13" s="277">
        <v>68.14</v>
      </c>
      <c r="L13" s="285">
        <f t="shared" si="4"/>
        <v>68.27</v>
      </c>
      <c r="M13" s="286">
        <f t="shared" si="2"/>
        <v>64.43</v>
      </c>
      <c r="N13" s="48">
        <f>IF(M13="","",RANK(M13,$M$5:$M$16,1))</f>
        <v>1</v>
      </c>
      <c r="O13" s="49">
        <f t="shared" si="3"/>
        <v>2</v>
      </c>
      <c r="P13" s="183">
        <f>IF(O13="","",RANK(O13,$O$5:$O$16,1))</f>
        <v>1</v>
      </c>
      <c r="Q13" s="50">
        <f>IF(P13="","",VLOOKUP(P13,'Bodové hodnocení'!$A$1:$B$20,2,FALSE))</f>
        <v>11</v>
      </c>
      <c r="R13" s="41"/>
      <c r="S13" s="41"/>
    </row>
    <row r="14" spans="1:19" s="25" customFormat="1" ht="15.75">
      <c r="A14" s="110" t="s">
        <v>27</v>
      </c>
      <c r="B14" s="111" t="s">
        <v>94</v>
      </c>
      <c r="C14" s="134">
        <v>32.782</v>
      </c>
      <c r="D14" s="135">
        <v>41.342</v>
      </c>
      <c r="E14" s="136">
        <f t="shared" si="0"/>
        <v>41.342</v>
      </c>
      <c r="F14" s="137">
        <f>IF(C14="","",RANK(E14,$E$5:$E$16,1))</f>
        <v>10</v>
      </c>
      <c r="G14" s="358">
        <v>73.32</v>
      </c>
      <c r="H14" s="282">
        <v>73.36</v>
      </c>
      <c r="I14" s="283">
        <f t="shared" si="1"/>
        <v>73.36</v>
      </c>
      <c r="J14" s="282">
        <v>79.63</v>
      </c>
      <c r="K14" s="282">
        <v>79.65</v>
      </c>
      <c r="L14" s="283">
        <f t="shared" si="4"/>
        <v>79.65</v>
      </c>
      <c r="M14" s="283">
        <f t="shared" si="2"/>
        <v>73.36</v>
      </c>
      <c r="N14" s="128">
        <f>IF(M14="","",RANK(M14,$M$5:$M$16,1))</f>
        <v>9</v>
      </c>
      <c r="O14" s="129">
        <f t="shared" si="3"/>
        <v>19</v>
      </c>
      <c r="P14" s="251">
        <f>IF(O14="","",RANK(O14,$O$5:$O$16,1))</f>
        <v>10</v>
      </c>
      <c r="Q14" s="124">
        <f>IF(P14="","",VLOOKUP(P14,'Bodové hodnocení'!$A$1:$B$20,2,FALSE))</f>
        <v>2</v>
      </c>
      <c r="R14" s="41"/>
      <c r="S14" s="41"/>
    </row>
    <row r="15" spans="1:19" s="25" customFormat="1" ht="15.75">
      <c r="A15" s="42" t="s">
        <v>29</v>
      </c>
      <c r="B15" s="12" t="s">
        <v>9</v>
      </c>
      <c r="C15" s="43">
        <v>30.62</v>
      </c>
      <c r="D15" s="29">
        <v>35.059</v>
      </c>
      <c r="E15" s="30">
        <f>IF(C15="","",MAX(C15,D15))</f>
        <v>35.059</v>
      </c>
      <c r="F15" s="31">
        <f>IF(C15="","",RANK(E15,$E$5:$E$16,1))</f>
        <v>7</v>
      </c>
      <c r="G15" s="359">
        <v>67.49</v>
      </c>
      <c r="H15" s="277">
        <v>67.44</v>
      </c>
      <c r="I15" s="285">
        <f>IF(G15="","",MAX(G15,H15))</f>
        <v>67.49</v>
      </c>
      <c r="J15" s="277"/>
      <c r="K15" s="277"/>
      <c r="L15" s="285">
        <f>IF(J15="","",MAX(J15,K15))</f>
      </c>
      <c r="M15" s="286">
        <f>IF(I15="","",MIN(L15,I15))</f>
        <v>67.49</v>
      </c>
      <c r="N15" s="48">
        <f>IF(M15="","",RANK(M15,$M$5:$M$16,1))</f>
        <v>5</v>
      </c>
      <c r="O15" s="49">
        <f>IF(F15="","",SUM(N15,F15))</f>
        <v>12</v>
      </c>
      <c r="P15" s="183">
        <v>6</v>
      </c>
      <c r="Q15" s="50">
        <f>IF(P15="","",VLOOKUP(P15,'Bodové hodnocení'!$A$1:$B$20,2,FALSE))</f>
        <v>6</v>
      </c>
      <c r="R15" s="41"/>
      <c r="S15" s="41"/>
    </row>
    <row r="16" spans="1:19" s="25" customFormat="1" ht="16.5" thickBot="1">
      <c r="A16" s="110" t="s">
        <v>30</v>
      </c>
      <c r="B16" s="113" t="s">
        <v>4</v>
      </c>
      <c r="C16" s="134">
        <v>34.132</v>
      </c>
      <c r="D16" s="135">
        <v>27.13</v>
      </c>
      <c r="E16" s="136">
        <f>IF(C16="","",MAX(C16,D16))</f>
        <v>34.132</v>
      </c>
      <c r="F16" s="137">
        <f>IF(C16="","",RANK(E16,$E$5:$E$16,1))</f>
        <v>6</v>
      </c>
      <c r="G16" s="358">
        <v>69.67</v>
      </c>
      <c r="H16" s="282">
        <v>69.65</v>
      </c>
      <c r="I16" s="283">
        <f>IF(G16="","",MAX(G16,H16))</f>
        <v>69.67</v>
      </c>
      <c r="J16" s="282">
        <v>94.78</v>
      </c>
      <c r="K16" s="282">
        <v>94.96</v>
      </c>
      <c r="L16" s="283" t="s">
        <v>91</v>
      </c>
      <c r="M16" s="283">
        <f>IF(I16="","",MIN(L16,I16))</f>
        <v>69.67</v>
      </c>
      <c r="N16" s="128">
        <f>IF(M16="","",RANK(M16,$M$5:$M$16,1))</f>
        <v>7</v>
      </c>
      <c r="O16" s="129">
        <f>IF(F16="","",SUM(N16,F16))</f>
        <v>13</v>
      </c>
      <c r="P16" s="251">
        <f>IF(O16="","",RANK(O16,$O$5:$O$16,1))</f>
        <v>8</v>
      </c>
      <c r="Q16" s="124">
        <f>IF(P16="","",VLOOKUP(P16,'Bodové hodnocení'!$A$1:$B$20,2,FALSE))</f>
        <v>4</v>
      </c>
      <c r="R16" s="41"/>
      <c r="S16" s="41"/>
    </row>
    <row r="17" spans="1:19" s="25" customFormat="1" ht="16.5" thickBot="1">
      <c r="A17" s="51"/>
      <c r="B17" s="51"/>
      <c r="C17" s="52"/>
      <c r="D17" s="52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270"/>
      <c r="Q17" s="53"/>
      <c r="R17" s="41"/>
      <c r="S17" s="60"/>
    </row>
    <row r="18" spans="1:19" s="25" customFormat="1" ht="15.75" customHeight="1" thickBot="1">
      <c r="A18" s="460" t="s">
        <v>47</v>
      </c>
      <c r="B18" s="460"/>
      <c r="C18" s="460" t="s">
        <v>34</v>
      </c>
      <c r="D18" s="460"/>
      <c r="E18" s="460"/>
      <c r="F18" s="460"/>
      <c r="G18" s="460" t="s">
        <v>68</v>
      </c>
      <c r="H18" s="460"/>
      <c r="I18" s="460"/>
      <c r="J18" s="460"/>
      <c r="K18" s="460"/>
      <c r="L18" s="460"/>
      <c r="M18" s="460"/>
      <c r="N18" s="460"/>
      <c r="O18" s="461" t="s">
        <v>36</v>
      </c>
      <c r="P18" s="462" t="s">
        <v>37</v>
      </c>
      <c r="Q18" s="461" t="s">
        <v>38</v>
      </c>
      <c r="R18" s="41"/>
      <c r="S18" s="61">
        <f>IF(R18="","",VLOOKUP(R18,'Bodové hodnocení'!$A$1:$B$20,2,FALSE))</f>
      </c>
    </row>
    <row r="19" spans="1:19" s="25" customFormat="1" ht="16.5" thickBot="1">
      <c r="A19" s="186" t="s">
        <v>39</v>
      </c>
      <c r="B19" s="187" t="s">
        <v>2</v>
      </c>
      <c r="C19" s="188" t="s">
        <v>40</v>
      </c>
      <c r="D19" s="189" t="s">
        <v>41</v>
      </c>
      <c r="E19" s="190" t="s">
        <v>42</v>
      </c>
      <c r="F19" s="191" t="s">
        <v>43</v>
      </c>
      <c r="G19" s="192" t="s">
        <v>44</v>
      </c>
      <c r="H19" s="193" t="s">
        <v>46</v>
      </c>
      <c r="I19" s="193" t="s">
        <v>42</v>
      </c>
      <c r="J19" s="192" t="s">
        <v>44</v>
      </c>
      <c r="K19" s="193" t="s">
        <v>46</v>
      </c>
      <c r="L19" s="193" t="s">
        <v>42</v>
      </c>
      <c r="M19" s="194" t="s">
        <v>42</v>
      </c>
      <c r="N19" s="195" t="s">
        <v>43</v>
      </c>
      <c r="O19" s="461"/>
      <c r="P19" s="462"/>
      <c r="Q19" s="461"/>
      <c r="R19" s="41"/>
      <c r="S19" s="61">
        <f>IF(R19="","",VLOOKUP(R19,'Bodové hodnocení'!$A$1:$B$20,2,FALSE))</f>
      </c>
    </row>
    <row r="20" spans="1:19" s="25" customFormat="1" ht="15.75">
      <c r="A20" s="27" t="s">
        <v>14</v>
      </c>
      <c r="B20" s="19" t="s">
        <v>6</v>
      </c>
      <c r="C20" s="28">
        <v>40.435</v>
      </c>
      <c r="D20" s="93">
        <v>37.682</v>
      </c>
      <c r="E20" s="94">
        <f aca="true" t="shared" si="5" ref="E20:E26">IF(C20="","",MAX(C20,D20))</f>
        <v>40.435</v>
      </c>
      <c r="F20" s="55">
        <f>IF(C20="","",RANK(E20,$E$20:$E$31,1))</f>
        <v>10</v>
      </c>
      <c r="G20" s="276">
        <v>51.59</v>
      </c>
      <c r="H20" s="276">
        <v>51.47</v>
      </c>
      <c r="I20" s="278">
        <f aca="true" t="shared" si="6" ref="I20:I26">IF(G20="","",MAX(G20,H20))</f>
        <v>51.59</v>
      </c>
      <c r="J20" s="279">
        <v>56.25</v>
      </c>
      <c r="K20" s="276">
        <v>56.36</v>
      </c>
      <c r="L20" s="278" t="s">
        <v>91</v>
      </c>
      <c r="M20" s="291">
        <f aca="true" t="shared" si="7" ref="M20:M28">IF(I20="","",MIN(L20,I20))</f>
        <v>51.59</v>
      </c>
      <c r="N20" s="38">
        <f>IF(M20="","",RANK(M20,$M$20:$M$31,1))</f>
        <v>5</v>
      </c>
      <c r="O20" s="39">
        <f aca="true" t="shared" si="8" ref="O20:O26">IF(F20="","",SUM(N20,F20))</f>
        <v>15</v>
      </c>
      <c r="P20" s="250">
        <f>IF(O20="","",RANK(O20,$O$20:$O$31,1))</f>
        <v>7</v>
      </c>
      <c r="Q20" s="40">
        <f>IF(P20="","",VLOOKUP(P20,'Bodové hodnocení'!$A$1:$B$20,2,FALSE))</f>
        <v>5</v>
      </c>
      <c r="R20" s="41"/>
      <c r="S20" s="60"/>
    </row>
    <row r="21" spans="1:19" s="25" customFormat="1" ht="15.75">
      <c r="A21" s="116" t="s">
        <v>15</v>
      </c>
      <c r="B21" s="184" t="s">
        <v>22</v>
      </c>
      <c r="C21" s="134">
        <v>23.747</v>
      </c>
      <c r="D21" s="197">
        <v>28.393</v>
      </c>
      <c r="E21" s="198">
        <f t="shared" si="5"/>
        <v>28.393</v>
      </c>
      <c r="F21" s="199">
        <f>IF(C21="","",RANK(E21,$E$20:$E$31,1))</f>
        <v>6</v>
      </c>
      <c r="G21" s="491">
        <v>66.51</v>
      </c>
      <c r="H21" s="492">
        <v>66.28</v>
      </c>
      <c r="I21" s="493" t="s">
        <v>91</v>
      </c>
      <c r="J21" s="492">
        <v>49.06</v>
      </c>
      <c r="K21" s="492">
        <v>48.96</v>
      </c>
      <c r="L21" s="493">
        <f aca="true" t="shared" si="9" ref="L20:L26">IF(J21="","",MAX(J21,K21))</f>
        <v>49.06</v>
      </c>
      <c r="M21" s="493">
        <f t="shared" si="7"/>
        <v>49.06</v>
      </c>
      <c r="N21" s="199">
        <f>IF(M21="","",RANK(M21,$M$20:$M$31,1))</f>
        <v>4</v>
      </c>
      <c r="O21" s="124">
        <f t="shared" si="8"/>
        <v>10</v>
      </c>
      <c r="P21" s="251">
        <f>IF(O21="","",RANK(O21,$O$20:$O$31,1))</f>
        <v>5</v>
      </c>
      <c r="Q21" s="124">
        <f>IF(P21="","",VLOOKUP(P21,'Bodové hodnocení'!$A$1:$B$20,2,FALSE))</f>
        <v>7</v>
      </c>
      <c r="R21" s="41"/>
      <c r="S21" s="41"/>
    </row>
    <row r="22" spans="1:19" s="25" customFormat="1" ht="15.75">
      <c r="A22" s="42" t="s">
        <v>16</v>
      </c>
      <c r="B22" s="20" t="s">
        <v>17</v>
      </c>
      <c r="C22" s="43">
        <v>41.604</v>
      </c>
      <c r="D22" s="57">
        <v>45.3</v>
      </c>
      <c r="E22" s="95">
        <f t="shared" si="5"/>
        <v>45.3</v>
      </c>
      <c r="F22" s="58">
        <f>IF(C22="","",RANK(E22,$E$20:$E$31,1))</f>
        <v>12</v>
      </c>
      <c r="G22" s="292">
        <v>57.82</v>
      </c>
      <c r="H22" s="277">
        <v>57.85</v>
      </c>
      <c r="I22" s="285">
        <f t="shared" si="6"/>
        <v>57.85</v>
      </c>
      <c r="J22" s="277"/>
      <c r="K22" s="277"/>
      <c r="L22" s="285">
        <f t="shared" si="9"/>
      </c>
      <c r="M22" s="286">
        <f t="shared" si="7"/>
        <v>57.85</v>
      </c>
      <c r="N22" s="48">
        <f>IF(M22="","",RANK(M22,$M$20:$M$31,1))</f>
        <v>8</v>
      </c>
      <c r="O22" s="49">
        <f t="shared" si="8"/>
        <v>20</v>
      </c>
      <c r="P22" s="183">
        <v>11</v>
      </c>
      <c r="Q22" s="50">
        <f>IF(P22="","",VLOOKUP(P22,'Bodové hodnocení'!$A$1:$B$20,2,FALSE))</f>
        <v>1</v>
      </c>
      <c r="R22" s="41"/>
      <c r="S22" s="41"/>
    </row>
    <row r="23" spans="1:19" s="25" customFormat="1" ht="15.75">
      <c r="A23" s="116" t="s">
        <v>18</v>
      </c>
      <c r="B23" s="130" t="s">
        <v>28</v>
      </c>
      <c r="C23" s="134">
        <v>34.174</v>
      </c>
      <c r="D23" s="197">
        <v>35.749</v>
      </c>
      <c r="E23" s="198">
        <f t="shared" si="5"/>
        <v>35.749</v>
      </c>
      <c r="F23" s="199">
        <f>IF(C23="","",RANK(E23,$E$20:$E$31,1))</f>
        <v>8</v>
      </c>
      <c r="G23" s="491">
        <v>58.91</v>
      </c>
      <c r="H23" s="492">
        <v>58.8</v>
      </c>
      <c r="I23" s="493">
        <f t="shared" si="6"/>
        <v>58.91</v>
      </c>
      <c r="J23" s="492">
        <v>52.44</v>
      </c>
      <c r="K23" s="492">
        <v>52.21</v>
      </c>
      <c r="L23" s="493">
        <f t="shared" si="9"/>
        <v>52.44</v>
      </c>
      <c r="M23" s="493">
        <f t="shared" si="7"/>
        <v>52.44</v>
      </c>
      <c r="N23" s="199">
        <f>IF(M23="","",RANK(M23,$M$20:$M$31,1))</f>
        <v>6</v>
      </c>
      <c r="O23" s="124">
        <f t="shared" si="8"/>
        <v>14</v>
      </c>
      <c r="P23" s="251">
        <f>IF(O23="","",RANK(O23,$O$20:$O$31,1))</f>
        <v>6</v>
      </c>
      <c r="Q23" s="124">
        <f>IF(P23="","",VLOOKUP(P23,'Bodové hodnocení'!$A$1:$B$20,2,FALSE))</f>
        <v>6</v>
      </c>
      <c r="R23" s="24"/>
      <c r="S23" s="24"/>
    </row>
    <row r="24" spans="1:20" s="24" customFormat="1" ht="15.75">
      <c r="A24" s="42" t="s">
        <v>19</v>
      </c>
      <c r="B24" s="20" t="s">
        <v>8</v>
      </c>
      <c r="C24" s="43">
        <v>25.426</v>
      </c>
      <c r="D24" s="57">
        <v>25.585</v>
      </c>
      <c r="E24" s="95">
        <f t="shared" si="5"/>
        <v>25.585</v>
      </c>
      <c r="F24" s="58">
        <f>IF(C24="","",RANK(E24,$E$20:$E$31,1))</f>
        <v>3</v>
      </c>
      <c r="G24" s="292">
        <v>47.87</v>
      </c>
      <c r="H24" s="277">
        <v>47.78</v>
      </c>
      <c r="I24" s="285">
        <f t="shared" si="6"/>
        <v>47.87</v>
      </c>
      <c r="J24" s="277"/>
      <c r="K24" s="277"/>
      <c r="L24" s="285">
        <f t="shared" si="9"/>
      </c>
      <c r="M24" s="286">
        <f t="shared" si="7"/>
        <v>47.87</v>
      </c>
      <c r="N24" s="48">
        <f>IF(M24="","",RANK(M24,$M$20:$M$31,1))</f>
        <v>1</v>
      </c>
      <c r="O24" s="49">
        <f t="shared" si="8"/>
        <v>4</v>
      </c>
      <c r="P24" s="183">
        <f>IF(O24="","",RANK(O24,$O$20:$O$31,1))</f>
        <v>1</v>
      </c>
      <c r="Q24" s="50">
        <f>IF(P24="","",VLOOKUP(P24,'Bodové hodnocení'!$A$1:$B$20,2,FALSE))</f>
        <v>11</v>
      </c>
      <c r="T24" s="25"/>
    </row>
    <row r="25" spans="1:20" s="24" customFormat="1" ht="15.75">
      <c r="A25" s="116" t="s">
        <v>21</v>
      </c>
      <c r="B25" s="184" t="s">
        <v>7</v>
      </c>
      <c r="C25" s="134">
        <v>27.415</v>
      </c>
      <c r="D25" s="197">
        <v>26.523</v>
      </c>
      <c r="E25" s="198">
        <f t="shared" si="5"/>
        <v>27.415</v>
      </c>
      <c r="F25" s="199">
        <f>IF(C25="","",RANK(E25,$E$20:$E$31,1))</f>
        <v>5</v>
      </c>
      <c r="G25" s="281">
        <v>60.34</v>
      </c>
      <c r="H25" s="492">
        <v>60.55</v>
      </c>
      <c r="I25" s="493" t="s">
        <v>91</v>
      </c>
      <c r="J25" s="492">
        <v>47.99</v>
      </c>
      <c r="K25" s="492">
        <v>47.95</v>
      </c>
      <c r="L25" s="493">
        <f t="shared" si="9"/>
        <v>47.99</v>
      </c>
      <c r="M25" s="493">
        <f t="shared" si="7"/>
        <v>47.99</v>
      </c>
      <c r="N25" s="199">
        <f>IF(M25="","",RANK(M25,$M$20:$M$31,1))</f>
        <v>2</v>
      </c>
      <c r="O25" s="124">
        <f t="shared" si="8"/>
        <v>7</v>
      </c>
      <c r="P25" s="251">
        <f>IF(O25="","",RANK(O25,$O$20:$O$31,1))</f>
        <v>3</v>
      </c>
      <c r="Q25" s="124">
        <f>IF(P25="","",VLOOKUP(P25,'Bodové hodnocení'!$A$1:$B$20,2,FALSE))</f>
        <v>9</v>
      </c>
      <c r="T25" s="25"/>
    </row>
    <row r="26" spans="1:20" s="24" customFormat="1" ht="15.75">
      <c r="A26" s="42" t="s">
        <v>23</v>
      </c>
      <c r="B26" s="20" t="s">
        <v>20</v>
      </c>
      <c r="C26" s="43">
        <v>37.398</v>
      </c>
      <c r="D26" s="57">
        <v>34.869</v>
      </c>
      <c r="E26" s="95">
        <f t="shared" si="5"/>
        <v>37.398</v>
      </c>
      <c r="F26" s="58">
        <f>IF(C26="","",RANK(E26,$E$20:$E$31,1))</f>
        <v>9</v>
      </c>
      <c r="G26" s="292">
        <v>66.36</v>
      </c>
      <c r="H26" s="277">
        <v>66.3</v>
      </c>
      <c r="I26" s="285">
        <f t="shared" si="6"/>
        <v>66.36</v>
      </c>
      <c r="J26" s="277"/>
      <c r="K26" s="277"/>
      <c r="L26" s="285">
        <f t="shared" si="9"/>
      </c>
      <c r="M26" s="286">
        <f t="shared" si="7"/>
        <v>66.36</v>
      </c>
      <c r="N26" s="48">
        <f>IF(M26="","",RANK(M26,$M$20:$M$31,1))</f>
        <v>11</v>
      </c>
      <c r="O26" s="49">
        <f t="shared" si="8"/>
        <v>20</v>
      </c>
      <c r="P26" s="183">
        <f>IF(O26="","",RANK(O26,$O$20:$O$31,1))</f>
        <v>10</v>
      </c>
      <c r="Q26" s="50">
        <f>IF(P26="","",VLOOKUP(P26,'Bodové hodnocení'!$A$1:$B$20,2,FALSE))</f>
        <v>2</v>
      </c>
      <c r="T26" s="25"/>
    </row>
    <row r="27" spans="1:20" s="24" customFormat="1" ht="15.75">
      <c r="A27" s="116" t="s">
        <v>24</v>
      </c>
      <c r="B27" s="184" t="s">
        <v>5</v>
      </c>
      <c r="C27" s="196">
        <v>23.947</v>
      </c>
      <c r="D27" s="197">
        <v>23.347</v>
      </c>
      <c r="E27" s="198">
        <f>IF(C27="","",MAX(C27,D27))</f>
        <v>23.947</v>
      </c>
      <c r="F27" s="199">
        <f>IF(C27="","",RANK(E27,$E$20:$E$31,1))</f>
        <v>1</v>
      </c>
      <c r="G27" s="281">
        <v>54.99</v>
      </c>
      <c r="H27" s="492">
        <v>54.97</v>
      </c>
      <c r="I27" s="493">
        <f>IF(G27="","",MAX(G27,H27))</f>
        <v>54.99</v>
      </c>
      <c r="J27" s="492"/>
      <c r="K27" s="492"/>
      <c r="L27" s="493">
        <f>IF(J27="","",MAX(J27,K27))</f>
      </c>
      <c r="M27" s="493">
        <f t="shared" si="7"/>
        <v>54.99</v>
      </c>
      <c r="N27" s="199">
        <f>IF(M27="","",RANK(M27,$M$20:$M$31,1))</f>
        <v>7</v>
      </c>
      <c r="O27" s="124">
        <f>IF(F27="","",SUM(N27,F27))</f>
        <v>8</v>
      </c>
      <c r="P27" s="251">
        <f>IF(O27="","",RANK(O27,$O$20:$O$31,1))</f>
        <v>4</v>
      </c>
      <c r="Q27" s="124">
        <f>IF(P27="","",VLOOKUP(P27,'Bodové hodnocení'!$A$1:$B$20,2,FALSE))</f>
        <v>8</v>
      </c>
      <c r="T27" s="25"/>
    </row>
    <row r="28" spans="1:20" s="24" customFormat="1" ht="15.75">
      <c r="A28" s="42" t="s">
        <v>25</v>
      </c>
      <c r="B28" s="20" t="s">
        <v>9</v>
      </c>
      <c r="C28" s="43">
        <v>30.135</v>
      </c>
      <c r="D28" s="57">
        <v>28.105</v>
      </c>
      <c r="E28" s="95">
        <f>IF(C28="","",MAX(C28,D28))</f>
        <v>30.135</v>
      </c>
      <c r="F28" s="58">
        <f>IF(C28="","",RANK(E28,$E$20:$E$31,1))</f>
        <v>7</v>
      </c>
      <c r="G28" s="292">
        <v>61.47</v>
      </c>
      <c r="H28" s="277">
        <v>61.32</v>
      </c>
      <c r="I28" s="285">
        <f>IF(G28="","",MAX(G28,H28))</f>
        <v>61.47</v>
      </c>
      <c r="J28" s="277"/>
      <c r="K28" s="277"/>
      <c r="L28" s="285">
        <f>IF(J28="","",MAX(J28,K28))</f>
      </c>
      <c r="M28" s="286">
        <f t="shared" si="7"/>
        <v>61.47</v>
      </c>
      <c r="N28" s="48">
        <f>IF(M28="","",RANK(M28,$M$20:$M$31,1))</f>
        <v>9</v>
      </c>
      <c r="O28" s="49">
        <f>IF(F28="","",SUM(N28,F28))</f>
        <v>16</v>
      </c>
      <c r="P28" s="183">
        <v>9</v>
      </c>
      <c r="Q28" s="50">
        <f>IF(P28="","",VLOOKUP(P28,'Bodové hodnocení'!$A$1:$B$20,2,FALSE))</f>
        <v>3</v>
      </c>
      <c r="T28" s="25"/>
    </row>
    <row r="29" spans="1:20" s="24" customFormat="1" ht="15.75">
      <c r="A29" s="116" t="s">
        <v>27</v>
      </c>
      <c r="B29" s="184" t="s">
        <v>12</v>
      </c>
      <c r="C29" s="196">
        <v>23.918</v>
      </c>
      <c r="D29" s="197">
        <v>24.52</v>
      </c>
      <c r="E29" s="198">
        <f>IF(C29="","",MAX(C29,D29))</f>
        <v>24.52</v>
      </c>
      <c r="F29" s="199">
        <f>IF(C29="","",RANK(E29,$E$20:$E$31,1))</f>
        <v>2</v>
      </c>
      <c r="G29" s="491">
        <v>48.86</v>
      </c>
      <c r="H29" s="492">
        <v>48.81</v>
      </c>
      <c r="I29" s="493">
        <f>IF(G29="","",MAX(G29,H29))</f>
        <v>48.86</v>
      </c>
      <c r="J29" s="492">
        <v>61.11</v>
      </c>
      <c r="K29" s="492">
        <v>61.1</v>
      </c>
      <c r="L29" s="493">
        <f>IF(J29="","",MAX(J29,K29))</f>
        <v>61.11</v>
      </c>
      <c r="M29" s="493">
        <f>IF(I29="","",MIN(L29,I29))</f>
        <v>48.86</v>
      </c>
      <c r="N29" s="199">
        <f>IF(M29="","",RANK(M29,$M$20:$M$31,1))</f>
        <v>3</v>
      </c>
      <c r="O29" s="124">
        <f>IF(F29="","",SUM(N29,F29))</f>
        <v>5</v>
      </c>
      <c r="P29" s="251">
        <f>IF(O29="","",RANK(O29,$O$20:$O$31,1))</f>
        <v>2</v>
      </c>
      <c r="Q29" s="124">
        <f>IF(P29="","",VLOOKUP(P29,'Bodové hodnocení'!$A$1:$B$20,2,FALSE))</f>
        <v>10</v>
      </c>
      <c r="T29" s="25"/>
    </row>
    <row r="30" spans="1:20" s="24" customFormat="1" ht="15.75">
      <c r="A30" s="64" t="s">
        <v>29</v>
      </c>
      <c r="B30" s="21" t="s">
        <v>4</v>
      </c>
      <c r="C30" s="43">
        <v>25.888</v>
      </c>
      <c r="D30" s="57">
        <v>27.127</v>
      </c>
      <c r="E30" s="95">
        <f>IF(C30="","",MAX(C30,D30))</f>
        <v>27.127</v>
      </c>
      <c r="F30" s="58">
        <f>IF(C30="","",RANK(E30,$E$20:$E$31,1))</f>
        <v>4</v>
      </c>
      <c r="G30" s="292">
        <v>71.27</v>
      </c>
      <c r="H30" s="277">
        <v>71.34</v>
      </c>
      <c r="I30" s="285">
        <f>IF(G30="","",MAX(G30,H30))</f>
        <v>71.34</v>
      </c>
      <c r="J30" s="277">
        <v>69.6</v>
      </c>
      <c r="K30" s="277">
        <v>69.67</v>
      </c>
      <c r="L30" s="285">
        <f>IF(J30="","",MAX(J30,K30))</f>
        <v>69.67</v>
      </c>
      <c r="M30" s="286">
        <f>IF(I30="","",MIN(L30,I30))</f>
        <v>69.67</v>
      </c>
      <c r="N30" s="48">
        <f>IF(M30="","",RANK(M30,$M$20:$M$31,1))</f>
        <v>12</v>
      </c>
      <c r="O30" s="49">
        <f>IF(F30="","",SUM(N30,F30))</f>
        <v>16</v>
      </c>
      <c r="P30" s="183">
        <f>IF(O30="","",RANK(O30,$O$20:$O$31,1))</f>
        <v>8</v>
      </c>
      <c r="Q30" s="50">
        <f>IF(P30="","",VLOOKUP(P30,'Bodové hodnocení'!$A$1:$B$20,2,FALSE))</f>
        <v>4</v>
      </c>
      <c r="T30" s="25"/>
    </row>
    <row r="31" spans="1:20" s="24" customFormat="1" ht="16.5" thickBot="1">
      <c r="A31" s="110" t="s">
        <v>30</v>
      </c>
      <c r="B31" s="184" t="s">
        <v>10</v>
      </c>
      <c r="C31" s="196">
        <v>35.456</v>
      </c>
      <c r="D31" s="197">
        <v>44.553</v>
      </c>
      <c r="E31" s="198">
        <f>IF(C31="","",MAX(C31,D31))</f>
        <v>44.553</v>
      </c>
      <c r="F31" s="199">
        <f>IF(C31="","",RANK(E31,$E$20:$E$31,1))</f>
        <v>11</v>
      </c>
      <c r="G31" s="491">
        <v>64.18</v>
      </c>
      <c r="H31" s="492">
        <v>64.31</v>
      </c>
      <c r="I31" s="493">
        <f>IF(G31="","",MAX(G31,H31))</f>
        <v>64.31</v>
      </c>
      <c r="J31" s="492"/>
      <c r="K31" s="492"/>
      <c r="L31" s="493">
        <f>IF(J31="","",MAX(J31,K31))</f>
      </c>
      <c r="M31" s="493">
        <f>IF(I31="","",MIN(L31,I31))</f>
        <v>64.31</v>
      </c>
      <c r="N31" s="199">
        <f>IF(M31="","",RANK(M31,$M$20:$M$31,1))</f>
        <v>10</v>
      </c>
      <c r="O31" s="124">
        <f>IF(F31="","",SUM(N31,F31))</f>
        <v>21</v>
      </c>
      <c r="P31" s="251">
        <f>IF(O31="","",RANK(O31,$O$20:$O$31,1))</f>
        <v>12</v>
      </c>
      <c r="Q31" s="124">
        <f>IF(P31="","",VLOOKUP(P31,'Bodové hodnocení'!$A$1:$B$20,2,FALSE))</f>
        <v>1</v>
      </c>
      <c r="T31" s="25"/>
    </row>
    <row r="32" spans="1:17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2"/>
      <c r="Q32" s="17"/>
    </row>
  </sheetData>
  <sheetProtection selectLockedCells="1" selectUnlockedCells="1"/>
  <mergeCells count="13">
    <mergeCell ref="A1:Q1"/>
    <mergeCell ref="A3:B3"/>
    <mergeCell ref="C3:F3"/>
    <mergeCell ref="G3:N3"/>
    <mergeCell ref="O3:O4"/>
    <mergeCell ref="P3:P4"/>
    <mergeCell ref="Q3:Q4"/>
    <mergeCell ref="A18:B18"/>
    <mergeCell ref="C18:F18"/>
    <mergeCell ref="G18:N18"/>
    <mergeCell ref="O18:O19"/>
    <mergeCell ref="P18:P19"/>
    <mergeCell ref="Q18:Q19"/>
  </mergeCells>
  <printOptions/>
  <pageMargins left="0.11811023622047245" right="0.11811023622047245" top="0.5905511811023623" bottom="0.5905511811023623" header="0.5118110236220472" footer="0.31496062992125984"/>
  <pageSetup horizontalDpi="300" verticalDpi="300" orientation="landscape" paperSize="9" scale="69" r:id="rId1"/>
  <headerFooter alignWithMargins="0">
    <oddFooter>&amp;CHlučinská liga mládeže - 5. ročník 2016 / 2017&amp;RPro HLM zpracoval Durlák Jan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showGridLines="0" zoomScale="90" zoomScaleNormal="90" zoomScaleSheetLayoutView="80" zoomScalePageLayoutView="0" workbookViewId="0" topLeftCell="A1">
      <selection activeCell="A32" sqref="A32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8" width="10.7109375" style="0" customWidth="1"/>
    <col min="9" max="9" width="13.7109375" style="0" customWidth="1"/>
    <col min="10" max="11" width="10.7109375" style="0" customWidth="1"/>
    <col min="12" max="12" width="13.57421875" style="0" customWidth="1"/>
    <col min="13" max="13" width="13.7109375" style="0" customWidth="1"/>
    <col min="14" max="14" width="10.7109375" style="0" customWidth="1"/>
    <col min="15" max="15" width="17.140625" style="0" customWidth="1"/>
    <col min="16" max="16" width="10.7109375" style="269" customWidth="1"/>
    <col min="17" max="17" width="10.7109375" style="0" customWidth="1"/>
    <col min="18" max="19" width="9.140625" style="24" customWidth="1"/>
    <col min="20" max="20" width="9.140625" style="25" customWidth="1"/>
  </cols>
  <sheetData>
    <row r="1" spans="1:17" ht="23.25" thickBot="1">
      <c r="A1" s="463" t="s">
        <v>88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</row>
    <row r="2" ht="16.5" thickBot="1">
      <c r="A2" s="26"/>
    </row>
    <row r="3" spans="1:17" ht="15.75" customHeight="1" thickBot="1">
      <c r="A3" s="464" t="s">
        <v>33</v>
      </c>
      <c r="B3" s="464"/>
      <c r="C3" s="464" t="s">
        <v>34</v>
      </c>
      <c r="D3" s="464"/>
      <c r="E3" s="464"/>
      <c r="F3" s="464"/>
      <c r="G3" s="464" t="s">
        <v>68</v>
      </c>
      <c r="H3" s="464"/>
      <c r="I3" s="464"/>
      <c r="J3" s="464"/>
      <c r="K3" s="464"/>
      <c r="L3" s="464"/>
      <c r="M3" s="464"/>
      <c r="N3" s="464"/>
      <c r="O3" s="465" t="s">
        <v>36</v>
      </c>
      <c r="P3" s="462" t="s">
        <v>37</v>
      </c>
      <c r="Q3" s="465" t="s">
        <v>38</v>
      </c>
    </row>
    <row r="4" spans="1:17" ht="16.5" thickBot="1">
      <c r="A4" s="173" t="s">
        <v>39</v>
      </c>
      <c r="B4" s="174" t="s">
        <v>2</v>
      </c>
      <c r="C4" s="173" t="s">
        <v>40</v>
      </c>
      <c r="D4" s="175" t="s">
        <v>41</v>
      </c>
      <c r="E4" s="176" t="s">
        <v>42</v>
      </c>
      <c r="F4" s="152" t="s">
        <v>43</v>
      </c>
      <c r="G4" s="177" t="s">
        <v>44</v>
      </c>
      <c r="H4" s="178" t="s">
        <v>46</v>
      </c>
      <c r="I4" s="178" t="s">
        <v>42</v>
      </c>
      <c r="J4" s="177" t="s">
        <v>44</v>
      </c>
      <c r="K4" s="178" t="s">
        <v>46</v>
      </c>
      <c r="L4" s="178" t="s">
        <v>42</v>
      </c>
      <c r="M4" s="179" t="s">
        <v>42</v>
      </c>
      <c r="N4" s="152" t="s">
        <v>43</v>
      </c>
      <c r="O4" s="465"/>
      <c r="P4" s="462"/>
      <c r="Q4" s="465"/>
    </row>
    <row r="5" spans="1:19" ht="15.75">
      <c r="A5" s="27" t="s">
        <v>14</v>
      </c>
      <c r="B5" s="5" t="s">
        <v>7</v>
      </c>
      <c r="C5" s="28">
        <v>33.942</v>
      </c>
      <c r="D5" s="29">
        <v>29.977</v>
      </c>
      <c r="E5" s="30">
        <f aca="true" t="shared" si="0" ref="E5:E14">IF(C5="","",MAX(C5,D5))</f>
        <v>33.942</v>
      </c>
      <c r="F5" s="31">
        <f aca="true" t="shared" si="1" ref="F5:F14">IF(C5="","",RANK(E5,$E$5:$E$16,1))</f>
        <v>10</v>
      </c>
      <c r="G5" s="394">
        <v>80.103</v>
      </c>
      <c r="H5" s="394"/>
      <c r="I5" s="395">
        <f aca="true" t="shared" si="2" ref="I5:I14">IF(G5="","",MAX(G5,H5))</f>
        <v>80.103</v>
      </c>
      <c r="J5" s="396">
        <v>98.929</v>
      </c>
      <c r="K5" s="396"/>
      <c r="L5" s="395">
        <f aca="true" t="shared" si="3" ref="L5:L14">IF(J5="","",MAX(J5,K5))</f>
        <v>98.929</v>
      </c>
      <c r="M5" s="397">
        <f>IF(I5="","",MIN(L5,I5))</f>
        <v>80.103</v>
      </c>
      <c r="N5" s="38">
        <f aca="true" t="shared" si="4" ref="N5:N14">IF(M5="","",RANK(M5,$M$5:$M$16,1))</f>
        <v>11</v>
      </c>
      <c r="O5" s="39">
        <f>IF(F5="","",SUM(N5,F5))</f>
        <v>21</v>
      </c>
      <c r="P5" s="183">
        <f aca="true" t="shared" si="5" ref="P5:P14">IF(O5="","",RANK(O5,$O$5:$O$16,1))</f>
        <v>11</v>
      </c>
      <c r="Q5" s="50">
        <f>IF(P5="","",VLOOKUP(P5,'Bodové hodnocení'!$A$1:$B$20,2,FALSE))</f>
        <v>1</v>
      </c>
      <c r="R5" s="41"/>
      <c r="S5" s="41"/>
    </row>
    <row r="6" spans="1:19" ht="15.75">
      <c r="A6" s="116" t="s">
        <v>15</v>
      </c>
      <c r="B6" s="111" t="s">
        <v>6</v>
      </c>
      <c r="C6" s="134">
        <v>27.758</v>
      </c>
      <c r="D6" s="135">
        <v>25.927</v>
      </c>
      <c r="E6" s="136">
        <f t="shared" si="0"/>
        <v>27.758</v>
      </c>
      <c r="F6" s="137">
        <f t="shared" si="1"/>
        <v>7</v>
      </c>
      <c r="G6" s="398">
        <v>63.844</v>
      </c>
      <c r="H6" s="399"/>
      <c r="I6" s="400">
        <f t="shared" si="2"/>
        <v>63.844</v>
      </c>
      <c r="J6" s="399">
        <v>72.357</v>
      </c>
      <c r="K6" s="399"/>
      <c r="L6" s="400">
        <f t="shared" si="3"/>
        <v>72.357</v>
      </c>
      <c r="M6" s="400">
        <f aca="true" t="shared" si="6" ref="M6:M14">IF(I6="","",MIN(L6,I6))</f>
        <v>63.844</v>
      </c>
      <c r="N6" s="128">
        <f t="shared" si="4"/>
        <v>2</v>
      </c>
      <c r="O6" s="129">
        <f aca="true" t="shared" si="7" ref="O6:O14">IF(F6="","",SUM(N6,F6))</f>
        <v>9</v>
      </c>
      <c r="P6" s="251">
        <v>4</v>
      </c>
      <c r="Q6" s="124">
        <f>IF(P6="","",VLOOKUP(P6,'Bodové hodnocení'!$A$1:$B$20,2,FALSE))</f>
        <v>8</v>
      </c>
      <c r="R6" s="41"/>
      <c r="S6" s="41"/>
    </row>
    <row r="7" spans="1:19" ht="15.75">
      <c r="A7" s="42" t="s">
        <v>16</v>
      </c>
      <c r="B7" s="9" t="s">
        <v>17</v>
      </c>
      <c r="C7" s="43">
        <v>24.424</v>
      </c>
      <c r="D7" s="29">
        <v>25.831</v>
      </c>
      <c r="E7" s="30">
        <f t="shared" si="0"/>
        <v>25.831</v>
      </c>
      <c r="F7" s="31">
        <f t="shared" si="1"/>
        <v>4</v>
      </c>
      <c r="G7" s="401">
        <v>80.759</v>
      </c>
      <c r="H7" s="402"/>
      <c r="I7" s="403">
        <f t="shared" si="2"/>
        <v>80.759</v>
      </c>
      <c r="J7" s="402">
        <v>93.076</v>
      </c>
      <c r="K7" s="402"/>
      <c r="L7" s="403">
        <f t="shared" si="3"/>
        <v>93.076</v>
      </c>
      <c r="M7" s="404">
        <f t="shared" si="6"/>
        <v>80.759</v>
      </c>
      <c r="N7" s="48">
        <f t="shared" si="4"/>
        <v>12</v>
      </c>
      <c r="O7" s="49">
        <f t="shared" si="7"/>
        <v>16</v>
      </c>
      <c r="P7" s="183">
        <f t="shared" si="5"/>
        <v>8</v>
      </c>
      <c r="Q7" s="50">
        <f>IF(P7="","",VLOOKUP(P7,'Bodové hodnocení'!$A$1:$B$20,2,FALSE))</f>
        <v>4</v>
      </c>
      <c r="R7" s="41"/>
      <c r="S7" s="41"/>
    </row>
    <row r="8" spans="1:19" s="25" customFormat="1" ht="15.75">
      <c r="A8" s="116" t="s">
        <v>18</v>
      </c>
      <c r="B8" s="111" t="s">
        <v>22</v>
      </c>
      <c r="C8" s="134">
        <v>23.705</v>
      </c>
      <c r="D8" s="135">
        <v>25.217</v>
      </c>
      <c r="E8" s="136">
        <f t="shared" si="0"/>
        <v>25.217</v>
      </c>
      <c r="F8" s="137">
        <f t="shared" si="1"/>
        <v>3</v>
      </c>
      <c r="G8" s="398">
        <v>69.878</v>
      </c>
      <c r="H8" s="399"/>
      <c r="I8" s="400">
        <f t="shared" si="2"/>
        <v>69.878</v>
      </c>
      <c r="J8" s="399">
        <v>81.645</v>
      </c>
      <c r="K8" s="399"/>
      <c r="L8" s="400">
        <f t="shared" si="3"/>
        <v>81.645</v>
      </c>
      <c r="M8" s="400">
        <f t="shared" si="6"/>
        <v>69.878</v>
      </c>
      <c r="N8" s="128">
        <f t="shared" si="4"/>
        <v>5</v>
      </c>
      <c r="O8" s="129">
        <f t="shared" si="7"/>
        <v>8</v>
      </c>
      <c r="P8" s="251">
        <f t="shared" si="5"/>
        <v>2</v>
      </c>
      <c r="Q8" s="124">
        <f>IF(P8="","",VLOOKUP(P8,'Bodové hodnocení'!$A$1:$B$20,2,FALSE))</f>
        <v>10</v>
      </c>
      <c r="R8" s="41"/>
      <c r="S8" s="41"/>
    </row>
    <row r="9" spans="1:19" s="25" customFormat="1" ht="15.75">
      <c r="A9" s="42" t="s">
        <v>19</v>
      </c>
      <c r="B9" s="12" t="s">
        <v>93</v>
      </c>
      <c r="C9" s="43">
        <v>32.95</v>
      </c>
      <c r="D9" s="29">
        <v>33.358</v>
      </c>
      <c r="E9" s="30">
        <f t="shared" si="0"/>
        <v>33.358</v>
      </c>
      <c r="F9" s="31">
        <f t="shared" si="1"/>
        <v>8</v>
      </c>
      <c r="G9" s="401">
        <v>68.265</v>
      </c>
      <c r="H9" s="402"/>
      <c r="I9" s="403">
        <f t="shared" si="2"/>
        <v>68.265</v>
      </c>
      <c r="J9" s="402">
        <v>72.697</v>
      </c>
      <c r="K9" s="402"/>
      <c r="L9" s="403">
        <f t="shared" si="3"/>
        <v>72.697</v>
      </c>
      <c r="M9" s="404">
        <f t="shared" si="6"/>
        <v>68.265</v>
      </c>
      <c r="N9" s="48">
        <f t="shared" si="4"/>
        <v>4</v>
      </c>
      <c r="O9" s="49">
        <f t="shared" si="7"/>
        <v>12</v>
      </c>
      <c r="P9" s="183">
        <f t="shared" si="5"/>
        <v>7</v>
      </c>
      <c r="Q9" s="50">
        <f>IF(P9="","",VLOOKUP(P9,'Bodové hodnocení'!$A$1:$B$20,2,FALSE))</f>
        <v>5</v>
      </c>
      <c r="R9" s="41"/>
      <c r="S9" s="41"/>
    </row>
    <row r="10" spans="1:19" s="25" customFormat="1" ht="15.75">
      <c r="A10" s="116" t="s">
        <v>21</v>
      </c>
      <c r="B10" s="113" t="s">
        <v>28</v>
      </c>
      <c r="C10" s="134">
        <v>23.79</v>
      </c>
      <c r="D10" s="135">
        <v>22.414</v>
      </c>
      <c r="E10" s="136">
        <f t="shared" si="0"/>
        <v>23.79</v>
      </c>
      <c r="F10" s="137">
        <f t="shared" si="1"/>
        <v>1</v>
      </c>
      <c r="G10" s="405">
        <v>61.705</v>
      </c>
      <c r="H10" s="399"/>
      <c r="I10" s="400">
        <f t="shared" si="2"/>
        <v>61.705</v>
      </c>
      <c r="J10" s="399">
        <v>71.996</v>
      </c>
      <c r="K10" s="399"/>
      <c r="L10" s="400">
        <f t="shared" si="3"/>
        <v>71.996</v>
      </c>
      <c r="M10" s="400">
        <f t="shared" si="6"/>
        <v>61.705</v>
      </c>
      <c r="N10" s="128">
        <f t="shared" si="4"/>
        <v>1</v>
      </c>
      <c r="O10" s="129">
        <f t="shared" si="7"/>
        <v>2</v>
      </c>
      <c r="P10" s="251">
        <f t="shared" si="5"/>
        <v>1</v>
      </c>
      <c r="Q10" s="124">
        <f>IF(P10="","",VLOOKUP(P10,'Bodové hodnocení'!$A$1:$B$20,2,FALSE))</f>
        <v>11</v>
      </c>
      <c r="R10" s="41"/>
      <c r="S10" s="41"/>
    </row>
    <row r="11" spans="1:19" s="25" customFormat="1" ht="15.75">
      <c r="A11" s="42" t="s">
        <v>23</v>
      </c>
      <c r="B11" s="12" t="s">
        <v>20</v>
      </c>
      <c r="C11" s="43">
        <v>33.491</v>
      </c>
      <c r="D11" s="29">
        <v>33.899</v>
      </c>
      <c r="E11" s="30">
        <f t="shared" si="0"/>
        <v>33.899</v>
      </c>
      <c r="F11" s="31">
        <f t="shared" si="1"/>
        <v>9</v>
      </c>
      <c r="G11" s="401">
        <v>75.339</v>
      </c>
      <c r="H11" s="402"/>
      <c r="I11" s="403">
        <f t="shared" si="2"/>
        <v>75.339</v>
      </c>
      <c r="J11" s="402"/>
      <c r="K11" s="402"/>
      <c r="L11" s="403">
        <f t="shared" si="3"/>
      </c>
      <c r="M11" s="404">
        <f t="shared" si="6"/>
        <v>75.339</v>
      </c>
      <c r="N11" s="48">
        <f t="shared" si="4"/>
        <v>9</v>
      </c>
      <c r="O11" s="49">
        <f t="shared" si="7"/>
        <v>18</v>
      </c>
      <c r="P11" s="183">
        <f t="shared" si="5"/>
        <v>9</v>
      </c>
      <c r="Q11" s="50">
        <f>IF(P11="","",VLOOKUP(P11,'Bodové hodnocení'!$A$1:$B$20,2,FALSE))</f>
        <v>3</v>
      </c>
      <c r="R11" s="41"/>
      <c r="S11" s="41"/>
    </row>
    <row r="12" spans="1:19" s="25" customFormat="1" ht="15.75">
      <c r="A12" s="110" t="s">
        <v>24</v>
      </c>
      <c r="B12" s="113" t="s">
        <v>94</v>
      </c>
      <c r="C12" s="134">
        <v>33.881</v>
      </c>
      <c r="D12" s="135">
        <v>34.759</v>
      </c>
      <c r="E12" s="136">
        <f t="shared" si="0"/>
        <v>34.759</v>
      </c>
      <c r="F12" s="137">
        <f t="shared" si="1"/>
        <v>11</v>
      </c>
      <c r="G12" s="398">
        <v>72.226</v>
      </c>
      <c r="H12" s="399"/>
      <c r="I12" s="400">
        <f t="shared" si="2"/>
        <v>72.226</v>
      </c>
      <c r="J12" s="399">
        <v>77.076</v>
      </c>
      <c r="K12" s="399"/>
      <c r="L12" s="400">
        <f t="shared" si="3"/>
        <v>77.076</v>
      </c>
      <c r="M12" s="400">
        <f t="shared" si="6"/>
        <v>72.226</v>
      </c>
      <c r="N12" s="128">
        <f t="shared" si="4"/>
        <v>7</v>
      </c>
      <c r="O12" s="129">
        <f t="shared" si="7"/>
        <v>18</v>
      </c>
      <c r="P12" s="251">
        <v>10</v>
      </c>
      <c r="Q12" s="124">
        <f>IF(P12="","",VLOOKUP(P12,'Bodové hodnocení'!$A$1:$B$20,2,FALSE))</f>
        <v>2</v>
      </c>
      <c r="R12" s="41"/>
      <c r="S12" s="41"/>
    </row>
    <row r="13" spans="1:19" s="25" customFormat="1" ht="15.75">
      <c r="A13" s="42" t="s">
        <v>25</v>
      </c>
      <c r="B13" s="12" t="s">
        <v>5</v>
      </c>
      <c r="C13" s="43">
        <v>27.337</v>
      </c>
      <c r="D13" s="29">
        <v>27.73</v>
      </c>
      <c r="E13" s="30">
        <f t="shared" si="0"/>
        <v>27.73</v>
      </c>
      <c r="F13" s="31">
        <f t="shared" si="1"/>
        <v>6</v>
      </c>
      <c r="G13" s="401">
        <v>67.388</v>
      </c>
      <c r="H13" s="402"/>
      <c r="I13" s="403">
        <f t="shared" si="2"/>
        <v>67.388</v>
      </c>
      <c r="J13" s="402"/>
      <c r="K13" s="402"/>
      <c r="L13" s="403">
        <f t="shared" si="3"/>
      </c>
      <c r="M13" s="404">
        <f t="shared" si="6"/>
        <v>67.388</v>
      </c>
      <c r="N13" s="48">
        <f t="shared" si="4"/>
        <v>3</v>
      </c>
      <c r="O13" s="49">
        <f t="shared" si="7"/>
        <v>9</v>
      </c>
      <c r="P13" s="183">
        <f t="shared" si="5"/>
        <v>3</v>
      </c>
      <c r="Q13" s="50">
        <f>IF(P13="","",VLOOKUP(P13,'Bodové hodnocení'!$A$1:$B$20,2,FALSE))</f>
        <v>9</v>
      </c>
      <c r="R13" s="41"/>
      <c r="S13" s="41"/>
    </row>
    <row r="14" spans="1:19" s="25" customFormat="1" ht="15.75">
      <c r="A14" s="110" t="s">
        <v>27</v>
      </c>
      <c r="B14" s="111" t="s">
        <v>4</v>
      </c>
      <c r="C14" s="134">
        <v>23.674</v>
      </c>
      <c r="D14" s="135">
        <v>51.364</v>
      </c>
      <c r="E14" s="136">
        <f t="shared" si="0"/>
        <v>51.364</v>
      </c>
      <c r="F14" s="137">
        <f t="shared" si="1"/>
        <v>12</v>
      </c>
      <c r="G14" s="398">
        <v>78.836</v>
      </c>
      <c r="H14" s="399"/>
      <c r="I14" s="400">
        <f t="shared" si="2"/>
        <v>78.836</v>
      </c>
      <c r="J14" s="399">
        <v>85.853</v>
      </c>
      <c r="K14" s="399"/>
      <c r="L14" s="400">
        <f t="shared" si="3"/>
        <v>85.853</v>
      </c>
      <c r="M14" s="400">
        <f t="shared" si="6"/>
        <v>78.836</v>
      </c>
      <c r="N14" s="128">
        <f t="shared" si="4"/>
        <v>10</v>
      </c>
      <c r="O14" s="129">
        <f t="shared" si="7"/>
        <v>22</v>
      </c>
      <c r="P14" s="251">
        <f t="shared" si="5"/>
        <v>12</v>
      </c>
      <c r="Q14" s="124">
        <f>IF(P14="","",VLOOKUP(P14,'Bodové hodnocení'!$A$1:$B$20,2,FALSE))</f>
        <v>1</v>
      </c>
      <c r="R14" s="41"/>
      <c r="S14" s="41"/>
    </row>
    <row r="15" spans="1:19" s="25" customFormat="1" ht="15.75">
      <c r="A15" s="42" t="s">
        <v>29</v>
      </c>
      <c r="B15" s="12" t="s">
        <v>8</v>
      </c>
      <c r="C15" s="43">
        <v>25.024</v>
      </c>
      <c r="D15" s="29">
        <v>25.13</v>
      </c>
      <c r="E15" s="30">
        <f>IF(C15="","",MAX(C15,D15))</f>
        <v>25.13</v>
      </c>
      <c r="F15" s="31">
        <f>IF(C15="","",RANK(E15,$E$5:$E$16,1))</f>
        <v>2</v>
      </c>
      <c r="G15" s="401">
        <v>74.053</v>
      </c>
      <c r="H15" s="402"/>
      <c r="I15" s="403">
        <f>IF(G15="","",MAX(G15,H15))</f>
        <v>74.053</v>
      </c>
      <c r="J15" s="402"/>
      <c r="K15" s="402"/>
      <c r="L15" s="403">
        <f>IF(J15="","",MAX(J15,K15))</f>
      </c>
      <c r="M15" s="404">
        <f>IF(I15="","",MIN(L15,I15))</f>
        <v>74.053</v>
      </c>
      <c r="N15" s="48">
        <f>IF(M15="","",RANK(M15,$M$5:$M$16,1))</f>
        <v>8</v>
      </c>
      <c r="O15" s="49">
        <f>IF(F15="","",SUM(N15,F15))</f>
        <v>10</v>
      </c>
      <c r="P15" s="183">
        <f>IF(O15="","",RANK(O15,$O$5:$O$16,1))</f>
        <v>5</v>
      </c>
      <c r="Q15" s="50">
        <f>IF(P15="","",VLOOKUP(P15,'Bodové hodnocení'!$A$1:$B$20,2,FALSE))</f>
        <v>7</v>
      </c>
      <c r="R15" s="41"/>
      <c r="S15" s="41"/>
    </row>
    <row r="16" spans="1:19" s="25" customFormat="1" ht="16.5" thickBot="1">
      <c r="A16" s="110" t="s">
        <v>30</v>
      </c>
      <c r="B16" s="111" t="s">
        <v>9</v>
      </c>
      <c r="C16" s="134">
        <v>26.691</v>
      </c>
      <c r="D16" s="135">
        <v>24.996</v>
      </c>
      <c r="E16" s="136">
        <f>IF(C16="","",MAX(C16,D16))</f>
        <v>26.691</v>
      </c>
      <c r="F16" s="137">
        <f>IF(C16="","",RANK(E16,$E$5:$E$16,1))</f>
        <v>5</v>
      </c>
      <c r="G16" s="398">
        <v>70.215</v>
      </c>
      <c r="H16" s="399"/>
      <c r="I16" s="400">
        <f>IF(G16="","",MAX(G16,H16))</f>
        <v>70.215</v>
      </c>
      <c r="J16" s="399"/>
      <c r="K16" s="399"/>
      <c r="L16" s="400">
        <f>IF(J16="","",MAX(J16,K16))</f>
      </c>
      <c r="M16" s="400">
        <f>IF(I16="","",MIN(L16,I16))</f>
        <v>70.215</v>
      </c>
      <c r="N16" s="128">
        <f>IF(M16="","",RANK(M16,$M$5:$M$16,1))</f>
        <v>6</v>
      </c>
      <c r="O16" s="129">
        <f>IF(F16="","",SUM(N16,F16))</f>
        <v>11</v>
      </c>
      <c r="P16" s="251">
        <f>IF(O16="","",RANK(O16,$O$5:$O$16,1))</f>
        <v>6</v>
      </c>
      <c r="Q16" s="124">
        <f>IF(P16="","",VLOOKUP(P16,'Bodové hodnocení'!$A$1:$B$20,2,FALSE))</f>
        <v>6</v>
      </c>
      <c r="R16" s="41"/>
      <c r="S16" s="41"/>
    </row>
    <row r="17" spans="1:19" s="25" customFormat="1" ht="16.5" thickBot="1">
      <c r="A17" s="51"/>
      <c r="B17" s="51"/>
      <c r="C17" s="52"/>
      <c r="D17" s="52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270"/>
      <c r="Q17" s="53"/>
      <c r="R17" s="41"/>
      <c r="S17" s="60"/>
    </row>
    <row r="18" spans="1:19" s="25" customFormat="1" ht="15.75" customHeight="1" thickBot="1">
      <c r="A18" s="460" t="s">
        <v>47</v>
      </c>
      <c r="B18" s="460"/>
      <c r="C18" s="460" t="s">
        <v>34</v>
      </c>
      <c r="D18" s="460"/>
      <c r="E18" s="460"/>
      <c r="F18" s="460"/>
      <c r="G18" s="460" t="s">
        <v>68</v>
      </c>
      <c r="H18" s="460"/>
      <c r="I18" s="460"/>
      <c r="J18" s="460"/>
      <c r="K18" s="460"/>
      <c r="L18" s="460"/>
      <c r="M18" s="460"/>
      <c r="N18" s="460"/>
      <c r="O18" s="461" t="s">
        <v>36</v>
      </c>
      <c r="P18" s="462" t="s">
        <v>37</v>
      </c>
      <c r="Q18" s="461" t="s">
        <v>38</v>
      </c>
      <c r="R18" s="41"/>
      <c r="S18" s="61">
        <f>IF(R18="","",VLOOKUP(R18,'Bodové hodnocení'!$A$1:$B$20,2,FALSE))</f>
      </c>
    </row>
    <row r="19" spans="1:19" s="25" customFormat="1" ht="16.5" thickBot="1">
      <c r="A19" s="186" t="s">
        <v>39</v>
      </c>
      <c r="B19" s="187" t="s">
        <v>2</v>
      </c>
      <c r="C19" s="188" t="s">
        <v>40</v>
      </c>
      <c r="D19" s="189" t="s">
        <v>41</v>
      </c>
      <c r="E19" s="190" t="s">
        <v>42</v>
      </c>
      <c r="F19" s="191" t="s">
        <v>43</v>
      </c>
      <c r="G19" s="192" t="s">
        <v>44</v>
      </c>
      <c r="H19" s="193" t="s">
        <v>46</v>
      </c>
      <c r="I19" s="193" t="s">
        <v>42</v>
      </c>
      <c r="J19" s="192" t="s">
        <v>44</v>
      </c>
      <c r="K19" s="193" t="s">
        <v>46</v>
      </c>
      <c r="L19" s="193" t="s">
        <v>42</v>
      </c>
      <c r="M19" s="194" t="s">
        <v>42</v>
      </c>
      <c r="N19" s="195" t="s">
        <v>43</v>
      </c>
      <c r="O19" s="461"/>
      <c r="P19" s="462"/>
      <c r="Q19" s="461"/>
      <c r="R19" s="41"/>
      <c r="S19" s="61">
        <f>IF(R19="","",VLOOKUP(R19,'Bodové hodnocení'!$A$1:$B$20,2,FALSE))</f>
      </c>
    </row>
    <row r="20" spans="1:19" s="25" customFormat="1" ht="15.75">
      <c r="A20" s="27" t="s">
        <v>14</v>
      </c>
      <c r="B20" s="19" t="s">
        <v>7</v>
      </c>
      <c r="C20" s="28">
        <v>21.261</v>
      </c>
      <c r="D20" s="93">
        <v>20.898</v>
      </c>
      <c r="E20" s="94">
        <f aca="true" t="shared" si="8" ref="E20:E31">IF(C20="","",MAX(C20,D20))</f>
        <v>21.261</v>
      </c>
      <c r="F20" s="55">
        <f aca="true" t="shared" si="9" ref="F20:F31">IF(C20="","",RANK(E20,$E$20:$E$31,1))</f>
        <v>4</v>
      </c>
      <c r="G20" s="394">
        <v>51.1</v>
      </c>
      <c r="H20" s="394"/>
      <c r="I20" s="395">
        <f aca="true" t="shared" si="10" ref="I20:I31">IF(G20="","",MAX(G20,H20))</f>
        <v>51.1</v>
      </c>
      <c r="J20" s="396"/>
      <c r="K20" s="394"/>
      <c r="L20" s="395">
        <f aca="true" t="shared" si="11" ref="L20:L31">IF(J20="","",MAX(J20,K20))</f>
      </c>
      <c r="M20" s="415">
        <f aca="true" t="shared" si="12" ref="M20:M28">IF(I20="","",MIN(L20,I20))</f>
        <v>51.1</v>
      </c>
      <c r="N20" s="38">
        <f>IF(M20="","",RANK(M20,$M$20:$M$31,1))</f>
        <v>2</v>
      </c>
      <c r="O20" s="39">
        <f>IF(F20="","",SUM(N20,F20))</f>
        <v>6</v>
      </c>
      <c r="P20" s="250">
        <f>IF(O20="","",RANK(O20,$O$20:$O$31,1))</f>
        <v>1</v>
      </c>
      <c r="Q20" s="40">
        <f>IF(P20="","",VLOOKUP(P20,'Bodové hodnocení'!$A$1:$B$20,2,FALSE))</f>
        <v>11</v>
      </c>
      <c r="R20" s="41"/>
      <c r="S20" s="60"/>
    </row>
    <row r="21" spans="1:19" s="25" customFormat="1" ht="15.75">
      <c r="A21" s="116" t="s">
        <v>15</v>
      </c>
      <c r="B21" s="184" t="s">
        <v>6</v>
      </c>
      <c r="C21" s="134">
        <v>28.705</v>
      </c>
      <c r="D21" s="197">
        <v>28.417</v>
      </c>
      <c r="E21" s="198">
        <f t="shared" si="8"/>
        <v>28.705</v>
      </c>
      <c r="F21" s="199">
        <f t="shared" si="9"/>
        <v>9</v>
      </c>
      <c r="G21" s="416">
        <v>57.513</v>
      </c>
      <c r="H21" s="417"/>
      <c r="I21" s="418">
        <f t="shared" si="10"/>
        <v>57.513</v>
      </c>
      <c r="J21" s="417">
        <v>56.229</v>
      </c>
      <c r="K21" s="417"/>
      <c r="L21" s="418">
        <f t="shared" si="11"/>
        <v>56.229</v>
      </c>
      <c r="M21" s="418">
        <f t="shared" si="12"/>
        <v>56.229</v>
      </c>
      <c r="N21" s="199">
        <f>IF(M21="","",RANK(M21,$M$20:$M$31,1))</f>
        <v>6</v>
      </c>
      <c r="O21" s="124">
        <f>IF(F21="","",SUM(N21,F21))</f>
        <v>15</v>
      </c>
      <c r="P21" s="251">
        <f>IF(O21="","",RANK(O21,$O$20:$O$31,1))</f>
        <v>9</v>
      </c>
      <c r="Q21" s="124">
        <f>IF(P21="","",VLOOKUP(P21,'Bodové hodnocení'!$A$1:$B$20,2,FALSE))</f>
        <v>3</v>
      </c>
      <c r="R21" s="41"/>
      <c r="S21" s="41"/>
    </row>
    <row r="22" spans="1:19" s="25" customFormat="1" ht="15.75">
      <c r="A22" s="42" t="s">
        <v>16</v>
      </c>
      <c r="B22" s="20" t="s">
        <v>17</v>
      </c>
      <c r="C22" s="43">
        <v>23.315</v>
      </c>
      <c r="D22" s="57">
        <v>23.465</v>
      </c>
      <c r="E22" s="95">
        <f t="shared" si="8"/>
        <v>23.465</v>
      </c>
      <c r="F22" s="58">
        <f t="shared" si="9"/>
        <v>6</v>
      </c>
      <c r="G22" s="419">
        <v>56.644</v>
      </c>
      <c r="H22" s="402"/>
      <c r="I22" s="403">
        <f t="shared" si="10"/>
        <v>56.644</v>
      </c>
      <c r="J22" s="402"/>
      <c r="K22" s="402"/>
      <c r="L22" s="403">
        <f t="shared" si="11"/>
      </c>
      <c r="M22" s="404">
        <f t="shared" si="12"/>
        <v>56.644</v>
      </c>
      <c r="N22" s="48">
        <f>IF(M22="","",RANK(M22,$M$20:$M$31,1))</f>
        <v>8</v>
      </c>
      <c r="O22" s="49">
        <f aca="true" t="shared" si="13" ref="O22:O31">IF(F22="","",SUM(N22,F22))</f>
        <v>14</v>
      </c>
      <c r="P22" s="183">
        <f>IF(O22="","",RANK(O22,$O$20:$O$31,1))</f>
        <v>8</v>
      </c>
      <c r="Q22" s="50">
        <f>IF(P22="","",VLOOKUP(P22,'Bodové hodnocení'!$A$1:$B$20,2,FALSE))</f>
        <v>4</v>
      </c>
      <c r="R22" s="41"/>
      <c r="S22" s="41"/>
    </row>
    <row r="23" spans="1:19" s="25" customFormat="1" ht="15.75">
      <c r="A23" s="116" t="s">
        <v>18</v>
      </c>
      <c r="B23" s="130" t="s">
        <v>28</v>
      </c>
      <c r="C23" s="134">
        <v>22.173</v>
      </c>
      <c r="D23" s="197">
        <v>22.204</v>
      </c>
      <c r="E23" s="198">
        <f t="shared" si="8"/>
        <v>22.204</v>
      </c>
      <c r="F23" s="199">
        <f t="shared" si="9"/>
        <v>5</v>
      </c>
      <c r="G23" s="416">
        <v>56.5</v>
      </c>
      <c r="H23" s="417"/>
      <c r="I23" s="418">
        <f t="shared" si="10"/>
        <v>56.5</v>
      </c>
      <c r="J23" s="417">
        <v>56.636</v>
      </c>
      <c r="K23" s="417"/>
      <c r="L23" s="418">
        <f t="shared" si="11"/>
        <v>56.636</v>
      </c>
      <c r="M23" s="418">
        <f t="shared" si="12"/>
        <v>56.5</v>
      </c>
      <c r="N23" s="199">
        <f>IF(M23="","",RANK(M23,$M$20:$M$31,1))</f>
        <v>7</v>
      </c>
      <c r="O23" s="124">
        <f t="shared" si="13"/>
        <v>12</v>
      </c>
      <c r="P23" s="251">
        <v>6</v>
      </c>
      <c r="Q23" s="124">
        <f>IF(P23="","",VLOOKUP(P23,'Bodové hodnocení'!$A$1:$B$20,2,FALSE))</f>
        <v>6</v>
      </c>
      <c r="R23" s="24"/>
      <c r="S23" s="24"/>
    </row>
    <row r="24" spans="1:20" s="24" customFormat="1" ht="15.75">
      <c r="A24" s="42" t="s">
        <v>19</v>
      </c>
      <c r="B24" s="20" t="s">
        <v>22</v>
      </c>
      <c r="C24" s="43">
        <v>23.945</v>
      </c>
      <c r="D24" s="57">
        <v>24.7</v>
      </c>
      <c r="E24" s="95">
        <f t="shared" si="8"/>
        <v>24.7</v>
      </c>
      <c r="F24" s="58">
        <f t="shared" si="9"/>
        <v>7</v>
      </c>
      <c r="G24" s="419">
        <v>47.376</v>
      </c>
      <c r="H24" s="402"/>
      <c r="I24" s="403">
        <f t="shared" si="10"/>
        <v>47.376</v>
      </c>
      <c r="J24" s="402">
        <v>58.11</v>
      </c>
      <c r="K24" s="402"/>
      <c r="L24" s="403">
        <f t="shared" si="11"/>
        <v>58.11</v>
      </c>
      <c r="M24" s="404">
        <f t="shared" si="12"/>
        <v>47.376</v>
      </c>
      <c r="N24" s="48">
        <f>IF(M24="","",RANK(M24,$M$20:$M$31,1))</f>
        <v>1</v>
      </c>
      <c r="O24" s="49">
        <f t="shared" si="13"/>
        <v>8</v>
      </c>
      <c r="P24" s="183">
        <f aca="true" t="shared" si="14" ref="P24:P31">IF(O24="","",RANK(O24,$O$20:$O$31,1))</f>
        <v>3</v>
      </c>
      <c r="Q24" s="50">
        <f>IF(P24="","",VLOOKUP(P24,'Bodové hodnocení'!$A$1:$B$20,2,FALSE))</f>
        <v>9</v>
      </c>
      <c r="T24" s="25"/>
    </row>
    <row r="25" spans="1:20" s="24" customFormat="1" ht="15.75">
      <c r="A25" s="116" t="s">
        <v>21</v>
      </c>
      <c r="B25" s="184" t="s">
        <v>20</v>
      </c>
      <c r="C25" s="134">
        <v>42.886</v>
      </c>
      <c r="D25" s="197">
        <v>46.532</v>
      </c>
      <c r="E25" s="198">
        <f t="shared" si="8"/>
        <v>46.532</v>
      </c>
      <c r="F25" s="199">
        <f t="shared" si="9"/>
        <v>12</v>
      </c>
      <c r="G25" s="405" t="s">
        <v>91</v>
      </c>
      <c r="H25" s="417"/>
      <c r="I25" s="418" t="s">
        <v>91</v>
      </c>
      <c r="J25" s="417"/>
      <c r="K25" s="417"/>
      <c r="L25" s="418">
        <f t="shared" si="11"/>
      </c>
      <c r="M25" s="418" t="s">
        <v>91</v>
      </c>
      <c r="N25" s="199">
        <v>12</v>
      </c>
      <c r="O25" s="124">
        <f t="shared" si="13"/>
        <v>24</v>
      </c>
      <c r="P25" s="251">
        <f t="shared" si="14"/>
        <v>12</v>
      </c>
      <c r="Q25" s="124">
        <f>IF(P25="","",VLOOKUP(P25,'Bodové hodnocení'!$A$1:$B$20,2,FALSE))</f>
        <v>1</v>
      </c>
      <c r="T25" s="25"/>
    </row>
    <row r="26" spans="1:20" s="24" customFormat="1" ht="15.75">
      <c r="A26" s="42" t="s">
        <v>23</v>
      </c>
      <c r="B26" s="20" t="s">
        <v>5</v>
      </c>
      <c r="C26" s="43">
        <v>18.541</v>
      </c>
      <c r="D26" s="57">
        <v>19.024</v>
      </c>
      <c r="E26" s="95">
        <f t="shared" si="8"/>
        <v>19.024</v>
      </c>
      <c r="F26" s="58">
        <f t="shared" si="9"/>
        <v>1</v>
      </c>
      <c r="G26" s="419">
        <v>61.478</v>
      </c>
      <c r="H26" s="402"/>
      <c r="I26" s="403">
        <f t="shared" si="10"/>
        <v>61.478</v>
      </c>
      <c r="J26" s="402"/>
      <c r="K26" s="402"/>
      <c r="L26" s="403">
        <f t="shared" si="11"/>
      </c>
      <c r="M26" s="404">
        <f t="shared" si="12"/>
        <v>61.478</v>
      </c>
      <c r="N26" s="48">
        <f aca="true" t="shared" si="15" ref="N26:N31">IF(M26="","",RANK(M26,$M$20:$M$31,1))</f>
        <v>11</v>
      </c>
      <c r="O26" s="49">
        <f t="shared" si="13"/>
        <v>12</v>
      </c>
      <c r="P26" s="183">
        <f t="shared" si="14"/>
        <v>5</v>
      </c>
      <c r="Q26" s="50">
        <f>IF(P26="","",VLOOKUP(P26,'Bodové hodnocení'!$A$1:$B$20,2,FALSE))</f>
        <v>7</v>
      </c>
      <c r="T26" s="25"/>
    </row>
    <row r="27" spans="1:20" s="24" customFormat="1" ht="15.75">
      <c r="A27" s="116" t="s">
        <v>24</v>
      </c>
      <c r="B27" s="184" t="s">
        <v>10</v>
      </c>
      <c r="C27" s="196">
        <v>26.737</v>
      </c>
      <c r="D27" s="197">
        <v>30.701</v>
      </c>
      <c r="E27" s="198">
        <f t="shared" si="8"/>
        <v>30.701</v>
      </c>
      <c r="F27" s="199">
        <f t="shared" si="9"/>
        <v>11</v>
      </c>
      <c r="G27" s="416">
        <v>54.836</v>
      </c>
      <c r="H27" s="417"/>
      <c r="I27" s="418">
        <f t="shared" si="10"/>
        <v>54.836</v>
      </c>
      <c r="J27" s="417"/>
      <c r="K27" s="417"/>
      <c r="L27" s="418">
        <f t="shared" si="11"/>
      </c>
      <c r="M27" s="418">
        <f t="shared" si="12"/>
        <v>54.836</v>
      </c>
      <c r="N27" s="199">
        <f t="shared" si="15"/>
        <v>5</v>
      </c>
      <c r="O27" s="124">
        <f t="shared" si="13"/>
        <v>16</v>
      </c>
      <c r="P27" s="251">
        <f t="shared" si="14"/>
        <v>10</v>
      </c>
      <c r="Q27" s="124">
        <f>IF(P27="","",VLOOKUP(P27,'Bodové hodnocení'!$A$1:$B$20,2,FALSE))</f>
        <v>2</v>
      </c>
      <c r="T27" s="25"/>
    </row>
    <row r="28" spans="1:20" s="24" customFormat="1" ht="15.75">
      <c r="A28" s="42" t="s">
        <v>25</v>
      </c>
      <c r="B28" s="20" t="s">
        <v>4</v>
      </c>
      <c r="C28" s="43">
        <v>19.392</v>
      </c>
      <c r="D28" s="57">
        <v>18.181</v>
      </c>
      <c r="E28" s="95">
        <f t="shared" si="8"/>
        <v>19.392</v>
      </c>
      <c r="F28" s="58">
        <f t="shared" si="9"/>
        <v>2</v>
      </c>
      <c r="G28" s="419">
        <v>63.179</v>
      </c>
      <c r="H28" s="402"/>
      <c r="I28" s="403">
        <f t="shared" si="10"/>
        <v>63.179</v>
      </c>
      <c r="J28" s="402">
        <v>57.956</v>
      </c>
      <c r="K28" s="402"/>
      <c r="L28" s="403">
        <f t="shared" si="11"/>
        <v>57.956</v>
      </c>
      <c r="M28" s="404">
        <f t="shared" si="12"/>
        <v>57.956</v>
      </c>
      <c r="N28" s="48">
        <f t="shared" si="15"/>
        <v>9</v>
      </c>
      <c r="O28" s="49">
        <f t="shared" si="13"/>
        <v>11</v>
      </c>
      <c r="P28" s="183">
        <f t="shared" si="14"/>
        <v>4</v>
      </c>
      <c r="Q28" s="50">
        <f>IF(P28="","",VLOOKUP(P28,'Bodové hodnocení'!$A$1:$B$20,2,FALSE))</f>
        <v>8</v>
      </c>
      <c r="T28" s="25"/>
    </row>
    <row r="29" spans="1:20" s="24" customFormat="1" ht="15.75">
      <c r="A29" s="116" t="s">
        <v>27</v>
      </c>
      <c r="B29" s="184" t="s">
        <v>8</v>
      </c>
      <c r="C29" s="196">
        <v>28.838</v>
      </c>
      <c r="D29" s="197">
        <v>29.579</v>
      </c>
      <c r="E29" s="198">
        <f t="shared" si="8"/>
        <v>29.579</v>
      </c>
      <c r="F29" s="199">
        <f t="shared" si="9"/>
        <v>10</v>
      </c>
      <c r="G29" s="416">
        <v>51.312</v>
      </c>
      <c r="H29" s="417"/>
      <c r="I29" s="418">
        <f t="shared" si="10"/>
        <v>51.312</v>
      </c>
      <c r="J29" s="417"/>
      <c r="K29" s="417"/>
      <c r="L29" s="418">
        <f t="shared" si="11"/>
      </c>
      <c r="M29" s="418">
        <f>IF(I29="","",MIN(L29,I29))</f>
        <v>51.312</v>
      </c>
      <c r="N29" s="199">
        <f t="shared" si="15"/>
        <v>3</v>
      </c>
      <c r="O29" s="124">
        <f t="shared" si="13"/>
        <v>13</v>
      </c>
      <c r="P29" s="251">
        <f t="shared" si="14"/>
        <v>7</v>
      </c>
      <c r="Q29" s="124">
        <f>IF(P29="","",VLOOKUP(P29,'Bodové hodnocení'!$A$1:$B$20,2,FALSE))</f>
        <v>5</v>
      </c>
      <c r="T29" s="25"/>
    </row>
    <row r="30" spans="1:20" s="24" customFormat="1" ht="15.75">
      <c r="A30" s="64" t="s">
        <v>29</v>
      </c>
      <c r="B30" s="21" t="s">
        <v>12</v>
      </c>
      <c r="C30" s="43">
        <v>20.614</v>
      </c>
      <c r="D30" s="57">
        <v>19.848</v>
      </c>
      <c r="E30" s="95">
        <f t="shared" si="8"/>
        <v>20.614</v>
      </c>
      <c r="F30" s="58">
        <f t="shared" si="9"/>
        <v>3</v>
      </c>
      <c r="G30" s="419">
        <v>54.382</v>
      </c>
      <c r="H30" s="402"/>
      <c r="I30" s="403">
        <f t="shared" si="10"/>
        <v>54.382</v>
      </c>
      <c r="J30" s="402">
        <v>61.601</v>
      </c>
      <c r="K30" s="402"/>
      <c r="L30" s="403">
        <f t="shared" si="11"/>
        <v>61.601</v>
      </c>
      <c r="M30" s="404">
        <f>IF(I30="","",MIN(L30,I30))</f>
        <v>54.382</v>
      </c>
      <c r="N30" s="48">
        <f t="shared" si="15"/>
        <v>4</v>
      </c>
      <c r="O30" s="49">
        <f t="shared" si="13"/>
        <v>7</v>
      </c>
      <c r="P30" s="183">
        <f t="shared" si="14"/>
        <v>2</v>
      </c>
      <c r="Q30" s="50">
        <f>IF(P30="","",VLOOKUP(P30,'Bodové hodnocení'!$A$1:$B$20,2,FALSE))</f>
        <v>10</v>
      </c>
      <c r="T30" s="25"/>
    </row>
    <row r="31" spans="1:20" s="24" customFormat="1" ht="16.5" thickBot="1">
      <c r="A31" s="110" t="s">
        <v>30</v>
      </c>
      <c r="B31" s="184" t="s">
        <v>9</v>
      </c>
      <c r="C31" s="196">
        <v>26.813</v>
      </c>
      <c r="D31" s="197">
        <v>26.646</v>
      </c>
      <c r="E31" s="198">
        <f t="shared" si="8"/>
        <v>26.813</v>
      </c>
      <c r="F31" s="199">
        <f t="shared" si="9"/>
        <v>8</v>
      </c>
      <c r="G31" s="416">
        <v>58.569</v>
      </c>
      <c r="H31" s="417"/>
      <c r="I31" s="418">
        <f t="shared" si="10"/>
        <v>58.569</v>
      </c>
      <c r="J31" s="417"/>
      <c r="K31" s="417"/>
      <c r="L31" s="418">
        <f t="shared" si="11"/>
      </c>
      <c r="M31" s="418">
        <f>IF(I31="","",MIN(L31,I31))</f>
        <v>58.569</v>
      </c>
      <c r="N31" s="199">
        <f t="shared" si="15"/>
        <v>10</v>
      </c>
      <c r="O31" s="124">
        <f t="shared" si="13"/>
        <v>18</v>
      </c>
      <c r="P31" s="251">
        <f t="shared" si="14"/>
        <v>11</v>
      </c>
      <c r="Q31" s="124">
        <f>IF(P31="","",VLOOKUP(P31,'Bodové hodnocení'!$A$1:$B$20,2,FALSE))</f>
        <v>1</v>
      </c>
      <c r="T31" s="25"/>
    </row>
    <row r="32" spans="1:17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2"/>
      <c r="Q32" s="17"/>
    </row>
  </sheetData>
  <sheetProtection selectLockedCells="1" selectUnlockedCells="1"/>
  <mergeCells count="13">
    <mergeCell ref="A1:Q1"/>
    <mergeCell ref="A3:B3"/>
    <mergeCell ref="C3:F3"/>
    <mergeCell ref="G3:N3"/>
    <mergeCell ref="O3:O4"/>
    <mergeCell ref="P3:P4"/>
    <mergeCell ref="Q3:Q4"/>
    <mergeCell ref="A18:B18"/>
    <mergeCell ref="C18:F18"/>
    <mergeCell ref="G18:N18"/>
    <mergeCell ref="O18:O19"/>
    <mergeCell ref="P18:P19"/>
    <mergeCell ref="Q18:Q19"/>
  </mergeCells>
  <printOptions/>
  <pageMargins left="0.11811023622047245" right="0.11811023622047245" top="0.5905511811023623" bottom="0.5905511811023623" header="0.5118110236220472" footer="0.31496062992125984"/>
  <pageSetup horizontalDpi="300" verticalDpi="300" orientation="landscape" paperSize="9" scale="69" r:id="rId1"/>
  <headerFooter alignWithMargins="0">
    <oddFooter>&amp;CHlučinská liga mládeže - 5. ročník 2016 / 2017&amp;RPro HLM zpracoval Durlák Jan</oddFooter>
  </headerFooter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showGridLines="0" zoomScale="90" zoomScaleNormal="90" zoomScalePageLayoutView="0" workbookViewId="0" topLeftCell="A1">
      <selection activeCell="C6" sqref="C6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7" width="10.7109375" style="0" customWidth="1"/>
    <col min="8" max="8" width="12.28125" style="0" customWidth="1"/>
    <col min="9" max="9" width="15.7109375" style="0" hidden="1" customWidth="1"/>
    <col min="10" max="11" width="10.7109375" style="0" customWidth="1"/>
    <col min="12" max="12" width="6.7109375" style="0" hidden="1" customWidth="1"/>
    <col min="13" max="13" width="13.7109375" style="0" customWidth="1"/>
    <col min="14" max="14" width="10.7109375" style="0" customWidth="1"/>
    <col min="15" max="15" width="17.140625" style="0" customWidth="1"/>
    <col min="16" max="16" width="10.7109375" style="269" customWidth="1"/>
    <col min="17" max="17" width="10.7109375" style="0" customWidth="1"/>
    <col min="18" max="19" width="9.140625" style="24" customWidth="1"/>
  </cols>
  <sheetData>
    <row r="1" spans="1:17" ht="22.5">
      <c r="A1" s="463" t="s">
        <v>90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</row>
    <row r="2" ht="16.5" thickBot="1">
      <c r="A2" s="26"/>
    </row>
    <row r="3" spans="1:17" ht="15.75" customHeight="1" thickBot="1">
      <c r="A3" s="464" t="s">
        <v>33</v>
      </c>
      <c r="B3" s="464"/>
      <c r="C3" s="464" t="s">
        <v>34</v>
      </c>
      <c r="D3" s="464"/>
      <c r="E3" s="464"/>
      <c r="F3" s="464"/>
      <c r="G3" s="466" t="s">
        <v>35</v>
      </c>
      <c r="H3" s="466"/>
      <c r="I3" s="466"/>
      <c r="J3" s="466"/>
      <c r="K3" s="466"/>
      <c r="L3" s="466"/>
      <c r="M3" s="466"/>
      <c r="N3" s="466"/>
      <c r="O3" s="465" t="s">
        <v>36</v>
      </c>
      <c r="P3" s="462" t="s">
        <v>37</v>
      </c>
      <c r="Q3" s="461" t="s">
        <v>38</v>
      </c>
    </row>
    <row r="4" spans="1:17" ht="16.5" thickBot="1">
      <c r="A4" s="173" t="s">
        <v>39</v>
      </c>
      <c r="B4" s="174" t="s">
        <v>2</v>
      </c>
      <c r="C4" s="173" t="s">
        <v>40</v>
      </c>
      <c r="D4" s="175" t="s">
        <v>41</v>
      </c>
      <c r="E4" s="176" t="s">
        <v>42</v>
      </c>
      <c r="F4" s="152" t="s">
        <v>43</v>
      </c>
      <c r="G4" s="177" t="s">
        <v>44</v>
      </c>
      <c r="H4" s="178" t="s">
        <v>45</v>
      </c>
      <c r="I4" s="177"/>
      <c r="J4" s="178" t="s">
        <v>46</v>
      </c>
      <c r="K4" s="178" t="s">
        <v>45</v>
      </c>
      <c r="L4" s="178"/>
      <c r="M4" s="179" t="s">
        <v>42</v>
      </c>
      <c r="N4" s="152" t="s">
        <v>43</v>
      </c>
      <c r="O4" s="465"/>
      <c r="P4" s="462"/>
      <c r="Q4" s="461"/>
    </row>
    <row r="5" spans="1:19" ht="15.75">
      <c r="A5" s="27" t="s">
        <v>14</v>
      </c>
      <c r="B5" s="5" t="s">
        <v>17</v>
      </c>
      <c r="C5" s="28">
        <v>39.01</v>
      </c>
      <c r="D5" s="29">
        <v>40.46</v>
      </c>
      <c r="E5" s="30">
        <f>IF(C5="","",MAX(C5,D5))</f>
        <v>40.46</v>
      </c>
      <c r="F5" s="31">
        <f aca="true" t="shared" si="0" ref="F5:F13">IF(C5="","",RANK(E5,$E$5:$E$16,1))</f>
        <v>12</v>
      </c>
      <c r="G5" s="276">
        <v>97.84</v>
      </c>
      <c r="H5" s="287">
        <v>10</v>
      </c>
      <c r="I5" s="34">
        <f aca="true" t="shared" si="1" ref="I5:I16">IF(G5="","",G5+H5)</f>
        <v>107.84</v>
      </c>
      <c r="J5" s="279"/>
      <c r="K5" s="289"/>
      <c r="L5" s="278">
        <f>IF(J5="","",J5+K5)</f>
      </c>
      <c r="M5" s="280">
        <f>IF(I5="","",MIN(L5,I5))</f>
        <v>107.84</v>
      </c>
      <c r="N5" s="38">
        <f aca="true" t="shared" si="2" ref="N5:N14">IF(M5="","",RANK(M5,$M$5:$M$16,1))</f>
        <v>9</v>
      </c>
      <c r="O5" s="39">
        <f>IF(F5="","",SUM(N5,F5))</f>
        <v>21</v>
      </c>
      <c r="P5" s="183">
        <v>12</v>
      </c>
      <c r="Q5" s="50">
        <f>IF(P5="","",VLOOKUP(P5,'Bodové hodnocení'!$A$1:$B$20,2,FALSE))</f>
        <v>1</v>
      </c>
      <c r="R5" s="41"/>
      <c r="S5" s="41"/>
    </row>
    <row r="6" spans="1:19" ht="15.75">
      <c r="A6" s="116" t="s">
        <v>15</v>
      </c>
      <c r="B6" s="111" t="s">
        <v>6</v>
      </c>
      <c r="C6" s="134">
        <v>36.03</v>
      </c>
      <c r="D6" s="135">
        <v>30.52</v>
      </c>
      <c r="E6" s="136">
        <f>IF(C6="","",MAX(C6,D6))</f>
        <v>36.03</v>
      </c>
      <c r="F6" s="137">
        <f t="shared" si="0"/>
        <v>10</v>
      </c>
      <c r="G6" s="281">
        <v>133.41</v>
      </c>
      <c r="H6" s="288">
        <v>20</v>
      </c>
      <c r="I6" s="207">
        <f t="shared" si="1"/>
        <v>153.41</v>
      </c>
      <c r="J6" s="282">
        <v>87.89</v>
      </c>
      <c r="K6" s="288"/>
      <c r="L6" s="283">
        <f aca="true" t="shared" si="3" ref="L6:L14">IF(J6="","",J6+K6)</f>
        <v>87.89</v>
      </c>
      <c r="M6" s="283">
        <f aca="true" t="shared" si="4" ref="M6:M14">IF(I6="","",MIN(L6,I6))</f>
        <v>87.89</v>
      </c>
      <c r="N6" s="128">
        <f t="shared" si="2"/>
        <v>6</v>
      </c>
      <c r="O6" s="129">
        <f>IF(F6="","",SUM(N6,F6))</f>
        <v>16</v>
      </c>
      <c r="P6" s="267">
        <f aca="true" t="shared" si="5" ref="P6:P14">IF(O6="","",RANK(O6,$O$5:$O$16,1))</f>
        <v>9</v>
      </c>
      <c r="Q6" s="161">
        <f>IF(P6="","",VLOOKUP(P6,'Bodové hodnocení'!$A$1:$B$20,2,FALSE))</f>
        <v>3</v>
      </c>
      <c r="R6" s="41"/>
      <c r="S6" s="41"/>
    </row>
    <row r="7" spans="1:19" ht="15.75">
      <c r="A7" s="42" t="s">
        <v>16</v>
      </c>
      <c r="B7" s="9" t="s">
        <v>22</v>
      </c>
      <c r="C7" s="43">
        <v>20.81</v>
      </c>
      <c r="D7" s="29">
        <v>29.49</v>
      </c>
      <c r="E7" s="30">
        <f aca="true" t="shared" si="6" ref="E7:E16">IF(C7="","",MAX(C7,D7))</f>
        <v>29.49</v>
      </c>
      <c r="F7" s="31">
        <f t="shared" si="0"/>
        <v>6</v>
      </c>
      <c r="G7" s="284">
        <v>84.26</v>
      </c>
      <c r="H7" s="287"/>
      <c r="I7" s="45">
        <f t="shared" si="1"/>
        <v>84.26</v>
      </c>
      <c r="J7" s="277">
        <v>91.05</v>
      </c>
      <c r="K7" s="287"/>
      <c r="L7" s="285">
        <f t="shared" si="3"/>
        <v>91.05</v>
      </c>
      <c r="M7" s="286">
        <f t="shared" si="4"/>
        <v>84.26</v>
      </c>
      <c r="N7" s="48">
        <f t="shared" si="2"/>
        <v>3</v>
      </c>
      <c r="O7" s="49">
        <f aca="true" t="shared" si="7" ref="O7:O14">IF(F7="","",SUM(N7,F7))</f>
        <v>9</v>
      </c>
      <c r="P7" s="183">
        <v>4</v>
      </c>
      <c r="Q7" s="50">
        <f>IF(P7="","",VLOOKUP(P7,'Bodové hodnocení'!$A$1:$B$20,2,FALSE))</f>
        <v>8</v>
      </c>
      <c r="R7" s="41"/>
      <c r="S7" s="41"/>
    </row>
    <row r="8" spans="1:19" ht="15.75">
      <c r="A8" s="116" t="s">
        <v>18</v>
      </c>
      <c r="B8" s="111" t="s">
        <v>94</v>
      </c>
      <c r="C8" s="134">
        <v>38.61</v>
      </c>
      <c r="D8" s="135">
        <v>29.33</v>
      </c>
      <c r="E8" s="136">
        <f t="shared" si="6"/>
        <v>38.61</v>
      </c>
      <c r="F8" s="137">
        <f t="shared" si="0"/>
        <v>11</v>
      </c>
      <c r="G8" s="281">
        <v>101.8</v>
      </c>
      <c r="H8" s="288">
        <v>10</v>
      </c>
      <c r="I8" s="207">
        <f t="shared" si="1"/>
        <v>111.8</v>
      </c>
      <c r="J8" s="282"/>
      <c r="K8" s="288"/>
      <c r="L8" s="283">
        <f t="shared" si="3"/>
      </c>
      <c r="M8" s="283">
        <f t="shared" si="4"/>
        <v>111.8</v>
      </c>
      <c r="N8" s="128">
        <f t="shared" si="2"/>
        <v>10</v>
      </c>
      <c r="O8" s="129">
        <f t="shared" si="7"/>
        <v>21</v>
      </c>
      <c r="P8" s="267">
        <f t="shared" si="5"/>
        <v>11</v>
      </c>
      <c r="Q8" s="161">
        <f>IF(P8="","",VLOOKUP(P8,'Bodové hodnocení'!$A$1:$B$20,2,FALSE))</f>
        <v>1</v>
      </c>
      <c r="R8" s="41"/>
      <c r="S8" s="41"/>
    </row>
    <row r="9" spans="1:19" ht="15.75">
      <c r="A9" s="42" t="s">
        <v>19</v>
      </c>
      <c r="B9" s="12" t="s">
        <v>28</v>
      </c>
      <c r="C9" s="43">
        <v>16.77</v>
      </c>
      <c r="D9" s="29">
        <v>18.29</v>
      </c>
      <c r="E9" s="30">
        <f t="shared" si="6"/>
        <v>18.29</v>
      </c>
      <c r="F9" s="31">
        <f t="shared" si="0"/>
        <v>1</v>
      </c>
      <c r="G9" s="284">
        <v>75.5</v>
      </c>
      <c r="H9" s="287">
        <v>10</v>
      </c>
      <c r="I9" s="45">
        <f t="shared" si="1"/>
        <v>85.5</v>
      </c>
      <c r="J9" s="277"/>
      <c r="K9" s="287"/>
      <c r="L9" s="285">
        <f t="shared" si="3"/>
      </c>
      <c r="M9" s="286">
        <f t="shared" si="4"/>
        <v>85.5</v>
      </c>
      <c r="N9" s="48">
        <f t="shared" si="2"/>
        <v>4</v>
      </c>
      <c r="O9" s="49">
        <f t="shared" si="7"/>
        <v>5</v>
      </c>
      <c r="P9" s="183">
        <f t="shared" si="5"/>
        <v>1</v>
      </c>
      <c r="Q9" s="50">
        <f>IF(P9="","",VLOOKUP(P9,'Bodové hodnocení'!$A$1:$B$20,2,FALSE))</f>
        <v>11</v>
      </c>
      <c r="R9" s="41"/>
      <c r="S9" s="41"/>
    </row>
    <row r="10" spans="1:19" ht="15.75">
      <c r="A10" s="116" t="s">
        <v>21</v>
      </c>
      <c r="B10" s="113" t="s">
        <v>9</v>
      </c>
      <c r="C10" s="134">
        <v>35.93</v>
      </c>
      <c r="D10" s="135">
        <v>22.56</v>
      </c>
      <c r="E10" s="136">
        <f>IF(C10="","",MAX(C10,D10))</f>
        <v>35.93</v>
      </c>
      <c r="F10" s="137">
        <f t="shared" si="0"/>
        <v>9</v>
      </c>
      <c r="G10" s="281">
        <v>86.97</v>
      </c>
      <c r="H10" s="288"/>
      <c r="I10" s="207">
        <f t="shared" si="1"/>
        <v>86.97</v>
      </c>
      <c r="J10" s="282">
        <v>130.59</v>
      </c>
      <c r="K10" s="288"/>
      <c r="L10" s="283">
        <f t="shared" si="3"/>
        <v>130.59</v>
      </c>
      <c r="M10" s="283">
        <f t="shared" si="4"/>
        <v>86.97</v>
      </c>
      <c r="N10" s="128">
        <f t="shared" si="2"/>
        <v>5</v>
      </c>
      <c r="O10" s="129">
        <f t="shared" si="7"/>
        <v>14</v>
      </c>
      <c r="P10" s="267">
        <v>8</v>
      </c>
      <c r="Q10" s="161">
        <f>IF(P10="","",VLOOKUP(P10,'Bodové hodnocení'!$A$1:$B$20,2,FALSE))</f>
        <v>4</v>
      </c>
      <c r="R10" s="41"/>
      <c r="S10" s="41"/>
    </row>
    <row r="11" spans="1:19" ht="15.75">
      <c r="A11" s="42" t="s">
        <v>23</v>
      </c>
      <c r="B11" s="12" t="s">
        <v>4</v>
      </c>
      <c r="C11" s="144">
        <v>32.49</v>
      </c>
      <c r="D11" s="145">
        <v>34.26</v>
      </c>
      <c r="E11" s="143">
        <f t="shared" si="6"/>
        <v>34.26</v>
      </c>
      <c r="F11" s="31">
        <f>IF(C11="","",RANK(E11,$E$5:$E$16,1))</f>
        <v>8</v>
      </c>
      <c r="G11" s="284">
        <v>82</v>
      </c>
      <c r="H11" s="287">
        <v>10</v>
      </c>
      <c r="I11" s="45">
        <f t="shared" si="1"/>
        <v>92</v>
      </c>
      <c r="J11" s="277">
        <v>80.09</v>
      </c>
      <c r="K11" s="287"/>
      <c r="L11" s="285">
        <f t="shared" si="3"/>
        <v>80.09</v>
      </c>
      <c r="M11" s="286">
        <f t="shared" si="4"/>
        <v>80.09</v>
      </c>
      <c r="N11" s="48">
        <f t="shared" si="2"/>
        <v>2</v>
      </c>
      <c r="O11" s="49">
        <f t="shared" si="7"/>
        <v>10</v>
      </c>
      <c r="P11" s="183">
        <f t="shared" si="5"/>
        <v>5</v>
      </c>
      <c r="Q11" s="50">
        <f>IF(P11="","",VLOOKUP(P11,'Bodové hodnocení'!$A$1:$B$20,2,FALSE))</f>
        <v>7</v>
      </c>
      <c r="R11" s="41"/>
      <c r="S11" s="41"/>
    </row>
    <row r="12" spans="1:19" ht="15.75">
      <c r="A12" s="110" t="s">
        <v>24</v>
      </c>
      <c r="B12" s="113" t="s">
        <v>20</v>
      </c>
      <c r="C12" s="139">
        <v>29.85</v>
      </c>
      <c r="D12" s="140">
        <v>29.4</v>
      </c>
      <c r="E12" s="136">
        <f t="shared" si="6"/>
        <v>29.85</v>
      </c>
      <c r="F12" s="137">
        <f t="shared" si="0"/>
        <v>7</v>
      </c>
      <c r="G12" s="281">
        <v>143.79</v>
      </c>
      <c r="H12" s="288">
        <v>30</v>
      </c>
      <c r="I12" s="207">
        <f t="shared" si="1"/>
        <v>173.79</v>
      </c>
      <c r="J12" s="282"/>
      <c r="K12" s="288"/>
      <c r="L12" s="283">
        <f t="shared" si="3"/>
      </c>
      <c r="M12" s="283">
        <f t="shared" si="4"/>
        <v>173.79</v>
      </c>
      <c r="N12" s="128">
        <f t="shared" si="2"/>
        <v>12</v>
      </c>
      <c r="O12" s="129">
        <f t="shared" si="7"/>
        <v>19</v>
      </c>
      <c r="P12" s="267">
        <f t="shared" si="5"/>
        <v>10</v>
      </c>
      <c r="Q12" s="161">
        <f>IF(P12="","",VLOOKUP(P12,'Bodové hodnocení'!$A$1:$B$20,2,FALSE))</f>
        <v>2</v>
      </c>
      <c r="R12" s="41"/>
      <c r="S12" s="41"/>
    </row>
    <row r="13" spans="1:19" ht="15.75">
      <c r="A13" s="42" t="s">
        <v>25</v>
      </c>
      <c r="B13" s="12" t="s">
        <v>7</v>
      </c>
      <c r="C13" s="144">
        <v>22.36</v>
      </c>
      <c r="D13" s="145">
        <v>27.6</v>
      </c>
      <c r="E13" s="143">
        <f t="shared" si="6"/>
        <v>27.6</v>
      </c>
      <c r="F13" s="31">
        <f t="shared" si="0"/>
        <v>5</v>
      </c>
      <c r="G13" s="284">
        <v>101.56</v>
      </c>
      <c r="H13" s="287"/>
      <c r="I13" s="45">
        <f t="shared" si="1"/>
        <v>101.56</v>
      </c>
      <c r="J13" s="277"/>
      <c r="K13" s="287"/>
      <c r="L13" s="285">
        <f t="shared" si="3"/>
      </c>
      <c r="M13" s="286">
        <f t="shared" si="4"/>
        <v>101.56</v>
      </c>
      <c r="N13" s="48">
        <f t="shared" si="2"/>
        <v>8</v>
      </c>
      <c r="O13" s="49">
        <f t="shared" si="7"/>
        <v>13</v>
      </c>
      <c r="P13" s="183">
        <f t="shared" si="5"/>
        <v>6</v>
      </c>
      <c r="Q13" s="50">
        <f>IF(P13="","",VLOOKUP(P13,'Bodové hodnocení'!$A$1:$B$20,2,FALSE))</f>
        <v>6</v>
      </c>
      <c r="R13" s="41"/>
      <c r="S13" s="41"/>
    </row>
    <row r="14" spans="1:19" ht="15.75">
      <c r="A14" s="110" t="s">
        <v>27</v>
      </c>
      <c r="B14" s="111" t="s">
        <v>93</v>
      </c>
      <c r="C14" s="139">
        <v>21.55</v>
      </c>
      <c r="D14" s="140">
        <v>18.29</v>
      </c>
      <c r="E14" s="136">
        <f t="shared" si="6"/>
        <v>21.55</v>
      </c>
      <c r="F14" s="137">
        <f>IF(C14="","",RANK(E14,$E$5:$E$16,1))</f>
        <v>2</v>
      </c>
      <c r="G14" s="281">
        <v>99.68</v>
      </c>
      <c r="H14" s="288"/>
      <c r="I14" s="207">
        <f t="shared" si="1"/>
        <v>99.68</v>
      </c>
      <c r="J14" s="282">
        <v>83.45</v>
      </c>
      <c r="K14" s="288">
        <v>10</v>
      </c>
      <c r="L14" s="283">
        <f t="shared" si="3"/>
        <v>93.45</v>
      </c>
      <c r="M14" s="283">
        <f t="shared" si="4"/>
        <v>93.45</v>
      </c>
      <c r="N14" s="128">
        <f t="shared" si="2"/>
        <v>7</v>
      </c>
      <c r="O14" s="129">
        <f t="shared" si="7"/>
        <v>9</v>
      </c>
      <c r="P14" s="267">
        <f t="shared" si="5"/>
        <v>3</v>
      </c>
      <c r="Q14" s="161">
        <f>IF(P14="","",VLOOKUP(P14,'Bodové hodnocení'!$A$1:$B$20,2,FALSE))</f>
        <v>9</v>
      </c>
      <c r="R14" s="41"/>
      <c r="S14" s="41"/>
    </row>
    <row r="15" spans="1:19" ht="15.75">
      <c r="A15" s="42" t="s">
        <v>29</v>
      </c>
      <c r="B15" s="12" t="s">
        <v>5</v>
      </c>
      <c r="C15" s="144">
        <v>27.44</v>
      </c>
      <c r="D15" s="145">
        <v>25.32</v>
      </c>
      <c r="E15" s="143">
        <f t="shared" si="6"/>
        <v>27.44</v>
      </c>
      <c r="F15" s="31">
        <f>IF(C15="","",RANK(E15,$E$5:$E$16,1))</f>
        <v>4</v>
      </c>
      <c r="G15" s="284">
        <v>76.11</v>
      </c>
      <c r="H15" s="287"/>
      <c r="I15" s="45">
        <f t="shared" si="1"/>
        <v>76.11</v>
      </c>
      <c r="J15" s="277"/>
      <c r="K15" s="287"/>
      <c r="L15" s="285">
        <f>IF(J15="","",J15+K15)</f>
      </c>
      <c r="M15" s="286">
        <f>IF(I15="","",MIN(L15,I15))</f>
        <v>76.11</v>
      </c>
      <c r="N15" s="48">
        <f>IF(M15="","",RANK(M15,$M$5:$M$16,1))</f>
        <v>1</v>
      </c>
      <c r="O15" s="49">
        <f>IF(F15="","",SUM(N15,F15))</f>
        <v>5</v>
      </c>
      <c r="P15" s="183">
        <v>2</v>
      </c>
      <c r="Q15" s="50">
        <f>IF(P15="","",VLOOKUP(P15,'Bodové hodnocení'!$A$1:$B$20,2,FALSE))</f>
        <v>10</v>
      </c>
      <c r="R15" s="41"/>
      <c r="S15" s="41"/>
    </row>
    <row r="16" spans="1:19" ht="16.5" thickBot="1">
      <c r="A16" s="110" t="s">
        <v>30</v>
      </c>
      <c r="B16" s="113" t="s">
        <v>8</v>
      </c>
      <c r="C16" s="139">
        <v>24.07</v>
      </c>
      <c r="D16" s="140">
        <v>24.53</v>
      </c>
      <c r="E16" s="136">
        <f t="shared" si="6"/>
        <v>24.53</v>
      </c>
      <c r="F16" s="137">
        <f>IF(C16="","",RANK(E16,$E$5:$E$16,1))</f>
        <v>3</v>
      </c>
      <c r="G16" s="281">
        <v>131.71</v>
      </c>
      <c r="H16" s="288">
        <v>30</v>
      </c>
      <c r="I16" s="456">
        <f t="shared" si="1"/>
        <v>161.71</v>
      </c>
      <c r="J16" s="282"/>
      <c r="K16" s="288"/>
      <c r="L16" s="283">
        <f>IF(J16="","",J16+K16)</f>
      </c>
      <c r="M16" s="283">
        <f>IF(I16="","",MIN(L16,I16))</f>
        <v>161.71</v>
      </c>
      <c r="N16" s="128">
        <f>IF(M16="","",RANK(M16,$M$5:$M$16,1))</f>
        <v>11</v>
      </c>
      <c r="O16" s="129">
        <f>IF(F16="","",SUM(N16,F16))</f>
        <v>14</v>
      </c>
      <c r="P16" s="267">
        <f>IF(O16="","",RANK(O16,$O$5:$O$16,1))</f>
        <v>7</v>
      </c>
      <c r="Q16" s="161">
        <f>IF(P16="","",VLOOKUP(P16,'Bodové hodnocení'!$A$1:$B$20,2,FALSE))</f>
        <v>5</v>
      </c>
      <c r="R16" s="41"/>
      <c r="S16" s="41"/>
    </row>
    <row r="17" spans="1:17" ht="16.5" thickBot="1">
      <c r="A17" s="51"/>
      <c r="B17" s="51"/>
      <c r="C17" s="52"/>
      <c r="D17" s="52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270"/>
      <c r="Q17" s="53"/>
    </row>
    <row r="18" spans="1:17" ht="15.75" customHeight="1" thickBot="1">
      <c r="A18" s="464" t="s">
        <v>47</v>
      </c>
      <c r="B18" s="464"/>
      <c r="C18" s="464" t="s">
        <v>34</v>
      </c>
      <c r="D18" s="464"/>
      <c r="E18" s="464"/>
      <c r="F18" s="464"/>
      <c r="G18" s="466" t="s">
        <v>35</v>
      </c>
      <c r="H18" s="466"/>
      <c r="I18" s="466"/>
      <c r="J18" s="466"/>
      <c r="K18" s="466"/>
      <c r="L18" s="466"/>
      <c r="M18" s="466"/>
      <c r="N18" s="466"/>
      <c r="O18" s="465" t="s">
        <v>36</v>
      </c>
      <c r="P18" s="462" t="s">
        <v>37</v>
      </c>
      <c r="Q18" s="461" t="s">
        <v>38</v>
      </c>
    </row>
    <row r="19" spans="1:17" ht="16.5" thickBot="1">
      <c r="A19" s="131" t="s">
        <v>39</v>
      </c>
      <c r="B19" s="125" t="s">
        <v>2</v>
      </c>
      <c r="C19" s="173" t="s">
        <v>40</v>
      </c>
      <c r="D19" s="175" t="s">
        <v>41</v>
      </c>
      <c r="E19" s="200" t="s">
        <v>42</v>
      </c>
      <c r="F19" s="152" t="s">
        <v>43</v>
      </c>
      <c r="G19" s="173" t="s">
        <v>44</v>
      </c>
      <c r="H19" s="178" t="s">
        <v>45</v>
      </c>
      <c r="I19" s="201"/>
      <c r="J19" s="175" t="s">
        <v>46</v>
      </c>
      <c r="K19" s="178" t="s">
        <v>45</v>
      </c>
      <c r="L19" s="178"/>
      <c r="M19" s="200" t="s">
        <v>42</v>
      </c>
      <c r="N19" s="152" t="s">
        <v>43</v>
      </c>
      <c r="O19" s="465"/>
      <c r="P19" s="462"/>
      <c r="Q19" s="461"/>
    </row>
    <row r="20" spans="1:19" ht="15.75">
      <c r="A20" s="27" t="s">
        <v>14</v>
      </c>
      <c r="B20" s="19" t="s">
        <v>17</v>
      </c>
      <c r="C20" s="28">
        <v>19.72</v>
      </c>
      <c r="D20" s="54">
        <v>20.87</v>
      </c>
      <c r="E20" s="30">
        <f aca="true" t="shared" si="8" ref="E20:E31">IF(C20="","",MAX(C20,D20))</f>
        <v>20.87</v>
      </c>
      <c r="F20" s="58">
        <f>IF(C20="","",RANK(E20,$E$20:$E$31,1))</f>
        <v>5</v>
      </c>
      <c r="G20" s="290">
        <v>61.97</v>
      </c>
      <c r="H20" s="289"/>
      <c r="I20" s="278">
        <f aca="true" t="shared" si="9" ref="I20:I31">IF(G20="","",G20+H20)</f>
        <v>61.97</v>
      </c>
      <c r="J20" s="279"/>
      <c r="K20" s="289"/>
      <c r="L20" s="278">
        <f aca="true" t="shared" si="10" ref="L20:L31">IF(J20="","",J20+K20)</f>
      </c>
      <c r="M20" s="291">
        <f>IF(I20="","",MIN(L20,I20))</f>
        <v>61.97</v>
      </c>
      <c r="N20" s="38">
        <f aca="true" t="shared" si="11" ref="N20:N31">IF(M20="","",RANK(M20,$M$20:$M$31,1))</f>
        <v>3</v>
      </c>
      <c r="O20" s="49">
        <f aca="true" t="shared" si="12" ref="O20:O31">IF(F20="","",SUM(N20,F20))</f>
        <v>8</v>
      </c>
      <c r="P20" s="183">
        <f>IF(O20="","",RANK(O20,$O$20:$O$31,1))</f>
        <v>4</v>
      </c>
      <c r="Q20" s="50">
        <f>IF(P20="","",VLOOKUP(P20,'Bodové hodnocení'!$A$1:$B$20,2,FALSE))</f>
        <v>8</v>
      </c>
      <c r="R20" s="41"/>
      <c r="S20" s="41"/>
    </row>
    <row r="21" spans="1:19" ht="15.75">
      <c r="A21" s="116" t="s">
        <v>15</v>
      </c>
      <c r="B21" s="130" t="s">
        <v>6</v>
      </c>
      <c r="C21" s="134" t="s">
        <v>91</v>
      </c>
      <c r="D21" s="141" t="s">
        <v>91</v>
      </c>
      <c r="E21" s="136" t="s">
        <v>91</v>
      </c>
      <c r="F21" s="128">
        <v>11</v>
      </c>
      <c r="G21" s="281">
        <v>64.19</v>
      </c>
      <c r="H21" s="288"/>
      <c r="I21" s="283">
        <f t="shared" si="9"/>
        <v>64.19</v>
      </c>
      <c r="J21" s="282"/>
      <c r="K21" s="288"/>
      <c r="L21" s="283">
        <f t="shared" si="10"/>
      </c>
      <c r="M21" s="283">
        <f aca="true" t="shared" si="13" ref="M21:M28">IF(I21="","",MIN(L21,I21))</f>
        <v>64.19</v>
      </c>
      <c r="N21" s="128">
        <f t="shared" si="11"/>
        <v>4</v>
      </c>
      <c r="O21" s="129">
        <f>IF(F21="","",SUM(N21,F21))</f>
        <v>15</v>
      </c>
      <c r="P21" s="251">
        <f>IF(O21="","",RANK(O21,$O$20:$O$31,1))</f>
        <v>8</v>
      </c>
      <c r="Q21" s="124">
        <f>IF(P21="","",VLOOKUP(P21,'Bodové hodnocení'!$A$1:$B$20,2,FALSE))</f>
        <v>4</v>
      </c>
      <c r="R21" s="41"/>
      <c r="S21" s="41"/>
    </row>
    <row r="22" spans="1:19" ht="15.75">
      <c r="A22" s="42" t="s">
        <v>16</v>
      </c>
      <c r="B22" s="20" t="s">
        <v>10</v>
      </c>
      <c r="C22" s="43">
        <v>42.49</v>
      </c>
      <c r="D22" s="57">
        <v>63.29</v>
      </c>
      <c r="E22" s="30">
        <f t="shared" si="8"/>
        <v>63.29</v>
      </c>
      <c r="F22" s="58">
        <f>IF(C22="","",RANK(E22,$E$20:$E$31,1))</f>
        <v>10</v>
      </c>
      <c r="G22" s="292">
        <v>66.36</v>
      </c>
      <c r="H22" s="287">
        <v>10</v>
      </c>
      <c r="I22" s="285">
        <f t="shared" si="9"/>
        <v>76.36</v>
      </c>
      <c r="J22" s="277"/>
      <c r="K22" s="287"/>
      <c r="L22" s="285">
        <f t="shared" si="10"/>
      </c>
      <c r="M22" s="286">
        <f t="shared" si="13"/>
        <v>76.36</v>
      </c>
      <c r="N22" s="48">
        <f t="shared" si="11"/>
        <v>10</v>
      </c>
      <c r="O22" s="49">
        <f t="shared" si="12"/>
        <v>20</v>
      </c>
      <c r="P22" s="183">
        <f>IF(O22="","",RANK(O22,$O$20:$O$31,1))</f>
        <v>10</v>
      </c>
      <c r="Q22" s="50">
        <f>IF(P22="","",VLOOKUP(P22,'Bodové hodnocení'!$A$1:$B$20,2,FALSE))</f>
        <v>2</v>
      </c>
      <c r="R22" s="41"/>
      <c r="S22" s="41"/>
    </row>
    <row r="23" spans="1:19" ht="15.75">
      <c r="A23" s="116" t="s">
        <v>18</v>
      </c>
      <c r="B23" s="130" t="s">
        <v>22</v>
      </c>
      <c r="C23" s="134">
        <v>17.12</v>
      </c>
      <c r="D23" s="141">
        <v>19.22</v>
      </c>
      <c r="E23" s="136">
        <f t="shared" si="8"/>
        <v>19.22</v>
      </c>
      <c r="F23" s="128">
        <f>IF(C23="","",RANK(E23,$E$20:$E$31,1))</f>
        <v>4</v>
      </c>
      <c r="G23" s="281">
        <v>59.47</v>
      </c>
      <c r="H23" s="288"/>
      <c r="I23" s="283">
        <f t="shared" si="9"/>
        <v>59.47</v>
      </c>
      <c r="J23" s="282"/>
      <c r="K23" s="288"/>
      <c r="L23" s="283">
        <f t="shared" si="10"/>
      </c>
      <c r="M23" s="283">
        <f t="shared" si="13"/>
        <v>59.47</v>
      </c>
      <c r="N23" s="128">
        <f t="shared" si="11"/>
        <v>2</v>
      </c>
      <c r="O23" s="129">
        <f t="shared" si="12"/>
        <v>6</v>
      </c>
      <c r="P23" s="251">
        <f>IF(O23="","",RANK(O23,$O$20:$O$31,1))</f>
        <v>2</v>
      </c>
      <c r="Q23" s="124">
        <f>IF(P23="","",VLOOKUP(P23,'Bodové hodnocení'!$A$1:$B$20,2,FALSE))</f>
        <v>10</v>
      </c>
      <c r="R23" s="41"/>
      <c r="S23" s="41"/>
    </row>
    <row r="24" spans="1:19" ht="15.75">
      <c r="A24" s="42" t="s">
        <v>19</v>
      </c>
      <c r="B24" s="20" t="s">
        <v>28</v>
      </c>
      <c r="C24" s="43">
        <v>16.92</v>
      </c>
      <c r="D24" s="57">
        <v>17.62</v>
      </c>
      <c r="E24" s="30">
        <f t="shared" si="8"/>
        <v>17.62</v>
      </c>
      <c r="F24" s="58">
        <f>IF(C24="","",RANK(E24,$E$20:$E$31,1))</f>
        <v>2</v>
      </c>
      <c r="G24" s="292">
        <v>64.98</v>
      </c>
      <c r="H24" s="287"/>
      <c r="I24" s="285">
        <f t="shared" si="9"/>
        <v>64.98</v>
      </c>
      <c r="J24" s="277">
        <v>64.68</v>
      </c>
      <c r="K24" s="287"/>
      <c r="L24" s="285">
        <f t="shared" si="10"/>
        <v>64.68</v>
      </c>
      <c r="M24" s="286">
        <f t="shared" si="13"/>
        <v>64.68</v>
      </c>
      <c r="N24" s="48">
        <f t="shared" si="11"/>
        <v>5</v>
      </c>
      <c r="O24" s="49">
        <f t="shared" si="12"/>
        <v>7</v>
      </c>
      <c r="P24" s="183">
        <f>IF(O24="","",RANK(O24,$O$20:$O$31,1))</f>
        <v>3</v>
      </c>
      <c r="Q24" s="50">
        <f>IF(P24="","",VLOOKUP(P24,'Bodové hodnocení'!$A$1:$B$20,2,FALSE))</f>
        <v>9</v>
      </c>
      <c r="R24" s="41"/>
      <c r="S24" s="41"/>
    </row>
    <row r="25" spans="1:19" ht="15.75">
      <c r="A25" s="116" t="s">
        <v>21</v>
      </c>
      <c r="B25" s="130" t="s">
        <v>9</v>
      </c>
      <c r="C25" s="134">
        <v>22.58</v>
      </c>
      <c r="D25" s="141">
        <v>23.06</v>
      </c>
      <c r="E25" s="136">
        <f t="shared" si="8"/>
        <v>23.06</v>
      </c>
      <c r="F25" s="128">
        <f>IF(C25="","",RANK(E25,$E$20:$E$31,1))</f>
        <v>7</v>
      </c>
      <c r="G25" s="281">
        <v>66.81</v>
      </c>
      <c r="H25" s="288"/>
      <c r="I25" s="283">
        <f t="shared" si="9"/>
        <v>66.81</v>
      </c>
      <c r="J25" s="282"/>
      <c r="K25" s="288"/>
      <c r="L25" s="283">
        <f t="shared" si="10"/>
      </c>
      <c r="M25" s="283">
        <f t="shared" si="13"/>
        <v>66.81</v>
      </c>
      <c r="N25" s="128">
        <f t="shared" si="11"/>
        <v>6</v>
      </c>
      <c r="O25" s="129">
        <f t="shared" si="12"/>
        <v>13</v>
      </c>
      <c r="P25" s="251">
        <v>7</v>
      </c>
      <c r="Q25" s="124">
        <f>IF(P25="","",VLOOKUP(P25,'Bodové hodnocení'!$A$1:$B$20,2,FALSE))</f>
        <v>5</v>
      </c>
      <c r="R25" s="41"/>
      <c r="S25" s="41"/>
    </row>
    <row r="26" spans="1:19" ht="15.75">
      <c r="A26" s="42" t="s">
        <v>23</v>
      </c>
      <c r="B26" s="20" t="s">
        <v>4</v>
      </c>
      <c r="C26" s="43" t="s">
        <v>91</v>
      </c>
      <c r="D26" s="62" t="s">
        <v>91</v>
      </c>
      <c r="E26" s="30" t="s">
        <v>91</v>
      </c>
      <c r="F26" s="58">
        <v>11</v>
      </c>
      <c r="G26" s="292">
        <v>68.41</v>
      </c>
      <c r="H26" s="287">
        <v>10</v>
      </c>
      <c r="I26" s="285">
        <f t="shared" si="9"/>
        <v>78.41</v>
      </c>
      <c r="J26" s="277">
        <v>80.58</v>
      </c>
      <c r="K26" s="287"/>
      <c r="L26" s="285">
        <f t="shared" si="10"/>
        <v>80.58</v>
      </c>
      <c r="M26" s="286">
        <f t="shared" si="13"/>
        <v>78.41</v>
      </c>
      <c r="N26" s="48">
        <f t="shared" si="11"/>
        <v>11</v>
      </c>
      <c r="O26" s="49">
        <f t="shared" si="12"/>
        <v>22</v>
      </c>
      <c r="P26" s="183">
        <f aca="true" t="shared" si="14" ref="P26:P31">IF(O26="","",RANK(O26,$O$20:$O$31,1))</f>
        <v>12</v>
      </c>
      <c r="Q26" s="50">
        <f>IF(P26="","",VLOOKUP(P26,'Bodové hodnocení'!$A$1:$B$20,2,FALSE))</f>
        <v>1</v>
      </c>
      <c r="R26" s="41"/>
      <c r="S26" s="41"/>
    </row>
    <row r="27" spans="1:19" ht="15.75">
      <c r="A27" s="116" t="s">
        <v>24</v>
      </c>
      <c r="B27" s="130" t="s">
        <v>20</v>
      </c>
      <c r="C27" s="134">
        <v>30.12</v>
      </c>
      <c r="D27" s="141">
        <v>33.54</v>
      </c>
      <c r="E27" s="136">
        <f t="shared" si="8"/>
        <v>33.54</v>
      </c>
      <c r="F27" s="128">
        <f>IF(C27="","",RANK(E27,$E$20:$E$31,1))</f>
        <v>9</v>
      </c>
      <c r="G27" s="281">
        <v>91.35</v>
      </c>
      <c r="H27" s="288">
        <v>10</v>
      </c>
      <c r="I27" s="283">
        <f t="shared" si="9"/>
        <v>101.35</v>
      </c>
      <c r="J27" s="282"/>
      <c r="K27" s="288"/>
      <c r="L27" s="283">
        <f t="shared" si="10"/>
      </c>
      <c r="M27" s="283">
        <f t="shared" si="13"/>
        <v>101.35</v>
      </c>
      <c r="N27" s="128">
        <f t="shared" si="11"/>
        <v>12</v>
      </c>
      <c r="O27" s="129">
        <f t="shared" si="12"/>
        <v>21</v>
      </c>
      <c r="P27" s="251">
        <f t="shared" si="14"/>
        <v>11</v>
      </c>
      <c r="Q27" s="124">
        <f>IF(P27="","",VLOOKUP(P27,'Bodové hodnocení'!$A$1:$B$20,2,FALSE))</f>
        <v>1</v>
      </c>
      <c r="R27" s="41"/>
      <c r="S27" s="41"/>
    </row>
    <row r="28" spans="1:19" ht="15.75">
      <c r="A28" s="42" t="s">
        <v>25</v>
      </c>
      <c r="B28" s="20" t="s">
        <v>7</v>
      </c>
      <c r="C28" s="43">
        <v>15.32</v>
      </c>
      <c r="D28" s="62">
        <v>17.04</v>
      </c>
      <c r="E28" s="30">
        <f t="shared" si="8"/>
        <v>17.04</v>
      </c>
      <c r="F28" s="58">
        <f>IF(C28="","",RANK(E28,$E$20:$E$31,1))</f>
        <v>1</v>
      </c>
      <c r="G28" s="292">
        <v>71.19</v>
      </c>
      <c r="H28" s="287"/>
      <c r="I28" s="285">
        <f t="shared" si="9"/>
        <v>71.19</v>
      </c>
      <c r="J28" s="277"/>
      <c r="K28" s="287"/>
      <c r="L28" s="285">
        <f t="shared" si="10"/>
      </c>
      <c r="M28" s="286">
        <f t="shared" si="13"/>
        <v>71.19</v>
      </c>
      <c r="N28" s="48">
        <f t="shared" si="11"/>
        <v>8</v>
      </c>
      <c r="O28" s="49">
        <f t="shared" si="12"/>
        <v>9</v>
      </c>
      <c r="P28" s="183">
        <f t="shared" si="14"/>
        <v>5</v>
      </c>
      <c r="Q28" s="50">
        <f>IF(P28="","",VLOOKUP(P28,'Bodové hodnocení'!$A$1:$B$20,2,FALSE))</f>
        <v>7</v>
      </c>
      <c r="R28" s="41"/>
      <c r="S28" s="41"/>
    </row>
    <row r="29" spans="1:19" ht="15.75">
      <c r="A29" s="116" t="s">
        <v>27</v>
      </c>
      <c r="B29" s="130" t="s">
        <v>12</v>
      </c>
      <c r="C29" s="142">
        <v>18.61</v>
      </c>
      <c r="D29" s="141">
        <v>15.71</v>
      </c>
      <c r="E29" s="136">
        <f t="shared" si="8"/>
        <v>18.61</v>
      </c>
      <c r="F29" s="128">
        <f>IF(C29="","",RANK(E29,$E$20:$E$31,1))</f>
        <v>3</v>
      </c>
      <c r="G29" s="281">
        <v>58.94</v>
      </c>
      <c r="H29" s="288"/>
      <c r="I29" s="283">
        <f t="shared" si="9"/>
        <v>58.94</v>
      </c>
      <c r="J29" s="282">
        <v>80.31</v>
      </c>
      <c r="K29" s="288"/>
      <c r="L29" s="283">
        <f t="shared" si="10"/>
        <v>80.31</v>
      </c>
      <c r="M29" s="283">
        <f>IF(I29="","",MIN(L29,I29))</f>
        <v>58.94</v>
      </c>
      <c r="N29" s="128">
        <f t="shared" si="11"/>
        <v>1</v>
      </c>
      <c r="O29" s="129">
        <f t="shared" si="12"/>
        <v>4</v>
      </c>
      <c r="P29" s="251">
        <f t="shared" si="14"/>
        <v>1</v>
      </c>
      <c r="Q29" s="124">
        <f>IF(P29="","",VLOOKUP(P29,'Bodové hodnocení'!$A$1:$B$20,2,FALSE))</f>
        <v>11</v>
      </c>
      <c r="R29" s="41"/>
      <c r="S29" s="41"/>
    </row>
    <row r="30" spans="1:19" ht="15.75">
      <c r="A30" s="64" t="s">
        <v>29</v>
      </c>
      <c r="B30" s="21" t="s">
        <v>5</v>
      </c>
      <c r="C30" s="43">
        <v>21.9</v>
      </c>
      <c r="D30" s="62">
        <v>22.29</v>
      </c>
      <c r="E30" s="30">
        <f t="shared" si="8"/>
        <v>22.29</v>
      </c>
      <c r="F30" s="58">
        <f>IF(C30="","",RANK(E30,$E$20:$E$31,1))</f>
        <v>6</v>
      </c>
      <c r="G30" s="292">
        <v>67.37</v>
      </c>
      <c r="H30" s="287"/>
      <c r="I30" s="285">
        <f t="shared" si="9"/>
        <v>67.37</v>
      </c>
      <c r="J30" s="277"/>
      <c r="K30" s="287"/>
      <c r="L30" s="285">
        <f t="shared" si="10"/>
      </c>
      <c r="M30" s="286">
        <f>IF(I30="","",MIN(L30,I30))</f>
        <v>67.37</v>
      </c>
      <c r="N30" s="48">
        <f t="shared" si="11"/>
        <v>7</v>
      </c>
      <c r="O30" s="49">
        <f t="shared" si="12"/>
        <v>13</v>
      </c>
      <c r="P30" s="183">
        <f t="shared" si="14"/>
        <v>6</v>
      </c>
      <c r="Q30" s="50">
        <f>IF(P30="","",VLOOKUP(P30,'Bodové hodnocení'!$A$1:$B$20,2,FALSE))</f>
        <v>6</v>
      </c>
      <c r="R30" s="41"/>
      <c r="S30" s="41"/>
    </row>
    <row r="31" spans="1:19" ht="16.5" thickBot="1">
      <c r="A31" s="110" t="s">
        <v>30</v>
      </c>
      <c r="B31" s="130" t="s">
        <v>8</v>
      </c>
      <c r="C31" s="142">
        <v>23.65</v>
      </c>
      <c r="D31" s="141">
        <v>23.58</v>
      </c>
      <c r="E31" s="136">
        <f t="shared" si="8"/>
        <v>23.65</v>
      </c>
      <c r="F31" s="128">
        <f>IF(C31="","",RANK(E31,$E$20:$E$31,1))</f>
        <v>8</v>
      </c>
      <c r="G31" s="281">
        <v>71.59</v>
      </c>
      <c r="H31" s="288"/>
      <c r="I31" s="283">
        <f t="shared" si="9"/>
        <v>71.59</v>
      </c>
      <c r="J31" s="282"/>
      <c r="K31" s="288"/>
      <c r="L31" s="283">
        <f t="shared" si="10"/>
      </c>
      <c r="M31" s="283">
        <f>IF(I31="","",MIN(L31,I31))</f>
        <v>71.59</v>
      </c>
      <c r="N31" s="128">
        <f t="shared" si="11"/>
        <v>9</v>
      </c>
      <c r="O31" s="129">
        <f t="shared" si="12"/>
        <v>17</v>
      </c>
      <c r="P31" s="251">
        <f t="shared" si="14"/>
        <v>9</v>
      </c>
      <c r="Q31" s="124">
        <f>IF(P31="","",VLOOKUP(P31,'Bodové hodnocení'!$A$1:$B$20,2,FALSE))</f>
        <v>3</v>
      </c>
      <c r="R31" s="41"/>
      <c r="S31" s="41"/>
    </row>
    <row r="32" spans="1:17" ht="15">
      <c r="A32" s="15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2"/>
      <c r="Q32" s="17"/>
    </row>
    <row r="34" ht="15">
      <c r="G34" s="146"/>
    </row>
  </sheetData>
  <sheetProtection selectLockedCells="1" selectUnlockedCells="1"/>
  <mergeCells count="13">
    <mergeCell ref="A1:Q1"/>
    <mergeCell ref="A3:B3"/>
    <mergeCell ref="C3:F3"/>
    <mergeCell ref="G3:N3"/>
    <mergeCell ref="A18:B18"/>
    <mergeCell ref="C18:F18"/>
    <mergeCell ref="G18:N18"/>
    <mergeCell ref="O3:O4"/>
    <mergeCell ref="P3:P4"/>
    <mergeCell ref="Q3:Q4"/>
    <mergeCell ref="O18:O19"/>
    <mergeCell ref="P18:P19"/>
    <mergeCell ref="Q18:Q19"/>
  </mergeCells>
  <printOptions/>
  <pageMargins left="0.11811023622047245" right="0.11811023622047245" top="0.5905511811023623" bottom="0.5905511811023623" header="0.5118110236220472" footer="0.31496062992125984"/>
  <pageSetup horizontalDpi="300" verticalDpi="300" orientation="landscape" paperSize="9" scale="75" r:id="rId1"/>
  <headerFooter alignWithMargins="0">
    <oddFooter>&amp;CHlučinská liga mládeže - 5. ročník 2016 / 2017&amp;RPro HLM zpracoval Durlák Jan</oddFooter>
  </headerFooter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showGridLines="0" zoomScale="90" zoomScaleNormal="90" zoomScaleSheetLayoutView="80" zoomScalePageLayoutView="0" workbookViewId="0" topLeftCell="A1">
      <selection activeCell="A30" sqref="A30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7" width="10.7109375" style="0" customWidth="1"/>
    <col min="8" max="8" width="10.57421875" style="0" hidden="1" customWidth="1"/>
    <col min="9" max="9" width="13.7109375" style="0" customWidth="1"/>
    <col min="10" max="10" width="10.7109375" style="0" customWidth="1"/>
    <col min="11" max="11" width="10.7109375" style="0" hidden="1" customWidth="1"/>
    <col min="12" max="12" width="15.57421875" style="0" customWidth="1"/>
    <col min="13" max="13" width="13.7109375" style="0" customWidth="1"/>
    <col min="14" max="14" width="10.7109375" style="0" customWidth="1"/>
    <col min="15" max="15" width="17.140625" style="0" customWidth="1"/>
    <col min="16" max="16" width="10.7109375" style="269" customWidth="1"/>
    <col min="17" max="17" width="10.7109375" style="0" customWidth="1"/>
    <col min="18" max="19" width="9.140625" style="24" customWidth="1"/>
    <col min="20" max="20" width="9.140625" style="25" customWidth="1"/>
  </cols>
  <sheetData>
    <row r="1" spans="1:17" ht="22.5">
      <c r="A1" s="463" t="s">
        <v>89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</row>
    <row r="2" ht="16.5" thickBot="1">
      <c r="A2" s="26"/>
    </row>
    <row r="3" spans="1:17" ht="15.75" customHeight="1" thickBot="1">
      <c r="A3" s="464" t="s">
        <v>33</v>
      </c>
      <c r="B3" s="464"/>
      <c r="C3" s="464" t="s">
        <v>34</v>
      </c>
      <c r="D3" s="464"/>
      <c r="E3" s="464"/>
      <c r="F3" s="464"/>
      <c r="G3" s="464" t="s">
        <v>68</v>
      </c>
      <c r="H3" s="464"/>
      <c r="I3" s="464"/>
      <c r="J3" s="464"/>
      <c r="K3" s="464"/>
      <c r="L3" s="464"/>
      <c r="M3" s="464"/>
      <c r="N3" s="464"/>
      <c r="O3" s="465" t="s">
        <v>36</v>
      </c>
      <c r="P3" s="462" t="s">
        <v>37</v>
      </c>
      <c r="Q3" s="465" t="s">
        <v>38</v>
      </c>
    </row>
    <row r="4" spans="1:17" ht="16.5" thickBot="1">
      <c r="A4" s="173" t="s">
        <v>39</v>
      </c>
      <c r="B4" s="174" t="s">
        <v>2</v>
      </c>
      <c r="C4" s="173" t="s">
        <v>40</v>
      </c>
      <c r="D4" s="175" t="s">
        <v>41</v>
      </c>
      <c r="E4" s="176" t="s">
        <v>42</v>
      </c>
      <c r="F4" s="152" t="s">
        <v>43</v>
      </c>
      <c r="G4" s="177" t="s">
        <v>44</v>
      </c>
      <c r="H4" s="178" t="s">
        <v>46</v>
      </c>
      <c r="I4" s="178" t="s">
        <v>42</v>
      </c>
      <c r="J4" s="177" t="s">
        <v>44</v>
      </c>
      <c r="K4" s="178" t="s">
        <v>46</v>
      </c>
      <c r="L4" s="178" t="s">
        <v>42</v>
      </c>
      <c r="M4" s="179" t="s">
        <v>42</v>
      </c>
      <c r="N4" s="152" t="s">
        <v>43</v>
      </c>
      <c r="O4" s="465"/>
      <c r="P4" s="462"/>
      <c r="Q4" s="465"/>
    </row>
    <row r="5" spans="1:19" ht="15.75">
      <c r="A5" s="27" t="s">
        <v>14</v>
      </c>
      <c r="B5" s="5" t="s">
        <v>94</v>
      </c>
      <c r="C5" s="362">
        <v>62.57</v>
      </c>
      <c r="D5" s="406">
        <v>61.76</v>
      </c>
      <c r="E5" s="363">
        <f aca="true" t="shared" si="0" ref="E5:E15">IF(C5="","",MAX(C5,D5))</f>
        <v>62.57</v>
      </c>
      <c r="F5" s="31">
        <f aca="true" t="shared" si="1" ref="F5:F15">IF(C5="","",RANK(E5,$E$5:$E$15,1))</f>
        <v>8</v>
      </c>
      <c r="G5" s="394">
        <v>75.597</v>
      </c>
      <c r="H5" s="394"/>
      <c r="I5" s="395">
        <f aca="true" t="shared" si="2" ref="I5:I15">IF(G5="","",MAX(G5,H5))</f>
        <v>75.597</v>
      </c>
      <c r="J5" s="396" t="s">
        <v>91</v>
      </c>
      <c r="K5" s="396"/>
      <c r="L5" s="395" t="s">
        <v>91</v>
      </c>
      <c r="M5" s="397">
        <f>IF(I5="","",MIN(L5,I5))</f>
        <v>75.597</v>
      </c>
      <c r="N5" s="38">
        <f>IF(M5="","",RANK(M5,$M$5:$M$15,1))</f>
        <v>7</v>
      </c>
      <c r="O5" s="39">
        <f>IF(F5="","",SUM(N5,F5))</f>
        <v>15</v>
      </c>
      <c r="P5" s="183">
        <f aca="true" t="shared" si="3" ref="P5:P15">IF(O5="","",RANK(O5,$O$5:$O$15,1))</f>
        <v>7</v>
      </c>
      <c r="Q5" s="50">
        <f>IF(P5="","",VLOOKUP(P5,'Bodové hodnocení'!$A$1:$B$20,2,FALSE))</f>
        <v>5</v>
      </c>
      <c r="R5" s="41"/>
      <c r="S5" s="41"/>
    </row>
    <row r="6" spans="1:19" ht="15.75">
      <c r="A6" s="116" t="s">
        <v>15</v>
      </c>
      <c r="B6" s="111" t="s">
        <v>28</v>
      </c>
      <c r="C6" s="364">
        <v>19.66</v>
      </c>
      <c r="D6" s="407">
        <v>19.78</v>
      </c>
      <c r="E6" s="365">
        <f t="shared" si="0"/>
        <v>19.78</v>
      </c>
      <c r="F6" s="137">
        <f t="shared" si="1"/>
        <v>1</v>
      </c>
      <c r="G6" s="398">
        <v>67.356</v>
      </c>
      <c r="H6" s="399"/>
      <c r="I6" s="400">
        <f t="shared" si="2"/>
        <v>67.356</v>
      </c>
      <c r="J6" s="399">
        <v>76.194</v>
      </c>
      <c r="K6" s="399"/>
      <c r="L6" s="400">
        <f aca="true" t="shared" si="4" ref="L6:L15">IF(J6="","",MAX(J6,K6))</f>
        <v>76.194</v>
      </c>
      <c r="M6" s="400">
        <f aca="true" t="shared" si="5" ref="M6:M15">IF(I6="","",MIN(L6,I6))</f>
        <v>67.356</v>
      </c>
      <c r="N6" s="128">
        <f aca="true" t="shared" si="6" ref="N6:N15">IF(M6="","",RANK(M6,$M$5:$M$15,1))</f>
        <v>2</v>
      </c>
      <c r="O6" s="129">
        <f aca="true" t="shared" si="7" ref="O6:O15">IF(F6="","",SUM(N6,F6))</f>
        <v>3</v>
      </c>
      <c r="P6" s="251">
        <f t="shared" si="3"/>
        <v>1</v>
      </c>
      <c r="Q6" s="124">
        <f>IF(P6="","",VLOOKUP(P6,'Bodové hodnocení'!$A$1:$B$20,2,FALSE))</f>
        <v>11</v>
      </c>
      <c r="R6" s="41"/>
      <c r="S6" s="41"/>
    </row>
    <row r="7" spans="1:19" ht="15.75">
      <c r="A7" s="42" t="s">
        <v>16</v>
      </c>
      <c r="B7" s="9" t="s">
        <v>6</v>
      </c>
      <c r="C7" s="366">
        <v>33.32</v>
      </c>
      <c r="D7" s="406">
        <v>32.99</v>
      </c>
      <c r="E7" s="363" t="s">
        <v>91</v>
      </c>
      <c r="F7" s="31">
        <v>10</v>
      </c>
      <c r="G7" s="401">
        <v>85.264</v>
      </c>
      <c r="H7" s="402"/>
      <c r="I7" s="403">
        <f t="shared" si="2"/>
        <v>85.264</v>
      </c>
      <c r="J7" s="402">
        <v>86.165</v>
      </c>
      <c r="K7" s="402"/>
      <c r="L7" s="403">
        <f t="shared" si="4"/>
        <v>86.165</v>
      </c>
      <c r="M7" s="404">
        <f t="shared" si="5"/>
        <v>85.264</v>
      </c>
      <c r="N7" s="48">
        <f t="shared" si="6"/>
        <v>10</v>
      </c>
      <c r="O7" s="49">
        <f t="shared" si="7"/>
        <v>20</v>
      </c>
      <c r="P7" s="183">
        <f t="shared" si="3"/>
        <v>11</v>
      </c>
      <c r="Q7" s="50">
        <f>IF(P7="","",VLOOKUP(P7,'Bodové hodnocení'!$A$1:$B$20,2,FALSE))</f>
        <v>1</v>
      </c>
      <c r="R7" s="41"/>
      <c r="S7" s="41"/>
    </row>
    <row r="8" spans="1:19" s="25" customFormat="1" ht="15.75">
      <c r="A8" s="116" t="s">
        <v>18</v>
      </c>
      <c r="B8" s="111" t="s">
        <v>5</v>
      </c>
      <c r="C8" s="364">
        <v>70.5</v>
      </c>
      <c r="D8" s="407">
        <v>70.32</v>
      </c>
      <c r="E8" s="365">
        <f t="shared" si="0"/>
        <v>70.5</v>
      </c>
      <c r="F8" s="137">
        <f t="shared" si="1"/>
        <v>9</v>
      </c>
      <c r="G8" s="398">
        <v>69.031</v>
      </c>
      <c r="H8" s="399"/>
      <c r="I8" s="400">
        <f t="shared" si="2"/>
        <v>69.031</v>
      </c>
      <c r="J8" s="399"/>
      <c r="K8" s="399"/>
      <c r="L8" s="400">
        <f t="shared" si="4"/>
      </c>
      <c r="M8" s="400">
        <f t="shared" si="5"/>
        <v>69.031</v>
      </c>
      <c r="N8" s="128">
        <f t="shared" si="6"/>
        <v>3</v>
      </c>
      <c r="O8" s="129">
        <f t="shared" si="7"/>
        <v>12</v>
      </c>
      <c r="P8" s="251">
        <f t="shared" si="3"/>
        <v>6</v>
      </c>
      <c r="Q8" s="124">
        <f>IF(P8="","",VLOOKUP(P8,'Bodové hodnocení'!$A$1:$B$20,2,FALSE))</f>
        <v>6</v>
      </c>
      <c r="R8" s="41"/>
      <c r="S8" s="41"/>
    </row>
    <row r="9" spans="1:19" s="25" customFormat="1" ht="15.75">
      <c r="A9" s="42" t="s">
        <v>19</v>
      </c>
      <c r="B9" s="12" t="s">
        <v>4</v>
      </c>
      <c r="C9" s="366">
        <v>26.67</v>
      </c>
      <c r="D9" s="406">
        <v>27.14</v>
      </c>
      <c r="E9" s="363">
        <f t="shared" si="0"/>
        <v>27.14</v>
      </c>
      <c r="F9" s="31">
        <f t="shared" si="1"/>
        <v>5</v>
      </c>
      <c r="G9" s="401">
        <v>82.811</v>
      </c>
      <c r="H9" s="402"/>
      <c r="I9" s="403" t="s">
        <v>91</v>
      </c>
      <c r="J9" s="402">
        <v>87.008</v>
      </c>
      <c r="K9" s="402"/>
      <c r="L9" s="403">
        <f t="shared" si="4"/>
        <v>87.008</v>
      </c>
      <c r="M9" s="404">
        <f t="shared" si="5"/>
        <v>87.008</v>
      </c>
      <c r="N9" s="48">
        <f t="shared" si="6"/>
        <v>11</v>
      </c>
      <c r="O9" s="49">
        <f t="shared" si="7"/>
        <v>16</v>
      </c>
      <c r="P9" s="183">
        <f t="shared" si="3"/>
        <v>9</v>
      </c>
      <c r="Q9" s="50">
        <f>IF(P9="","",VLOOKUP(P9,'Bodové hodnocení'!$A$1:$B$20,2,FALSE))</f>
        <v>3</v>
      </c>
      <c r="R9" s="41"/>
      <c r="S9" s="41"/>
    </row>
    <row r="10" spans="1:19" s="25" customFormat="1" ht="15.75">
      <c r="A10" s="116" t="s">
        <v>21</v>
      </c>
      <c r="B10" s="113" t="s">
        <v>22</v>
      </c>
      <c r="C10" s="364">
        <v>22.3</v>
      </c>
      <c r="D10" s="407">
        <v>21.47</v>
      </c>
      <c r="E10" s="365">
        <f t="shared" si="0"/>
        <v>22.3</v>
      </c>
      <c r="F10" s="137">
        <f t="shared" si="1"/>
        <v>2</v>
      </c>
      <c r="G10" s="405">
        <v>70.565</v>
      </c>
      <c r="H10" s="399"/>
      <c r="I10" s="400">
        <f t="shared" si="2"/>
        <v>70.565</v>
      </c>
      <c r="J10" s="399">
        <v>80.876</v>
      </c>
      <c r="K10" s="399"/>
      <c r="L10" s="400">
        <f t="shared" si="4"/>
        <v>80.876</v>
      </c>
      <c r="M10" s="400">
        <f t="shared" si="5"/>
        <v>70.565</v>
      </c>
      <c r="N10" s="128">
        <f t="shared" si="6"/>
        <v>4</v>
      </c>
      <c r="O10" s="129">
        <f t="shared" si="7"/>
        <v>6</v>
      </c>
      <c r="P10" s="251">
        <f t="shared" si="3"/>
        <v>2</v>
      </c>
      <c r="Q10" s="124">
        <f>IF(P10="","",VLOOKUP(P10,'Bodové hodnocení'!$A$1:$B$20,2,FALSE))</f>
        <v>10</v>
      </c>
      <c r="R10" s="41"/>
      <c r="S10" s="41"/>
    </row>
    <row r="11" spans="1:19" s="25" customFormat="1" ht="15.75">
      <c r="A11" s="42" t="s">
        <v>23</v>
      </c>
      <c r="B11" s="12" t="s">
        <v>93</v>
      </c>
      <c r="C11" s="366">
        <v>23.24</v>
      </c>
      <c r="D11" s="406">
        <v>22.99</v>
      </c>
      <c r="E11" s="363">
        <f t="shared" si="0"/>
        <v>23.24</v>
      </c>
      <c r="F11" s="31">
        <f t="shared" si="1"/>
        <v>4</v>
      </c>
      <c r="G11" s="401">
        <v>71.952</v>
      </c>
      <c r="H11" s="402"/>
      <c r="I11" s="403">
        <f t="shared" si="2"/>
        <v>71.952</v>
      </c>
      <c r="J11" s="402">
        <v>75.127</v>
      </c>
      <c r="K11" s="402"/>
      <c r="L11" s="403">
        <f t="shared" si="4"/>
        <v>75.127</v>
      </c>
      <c r="M11" s="404">
        <f t="shared" si="5"/>
        <v>71.952</v>
      </c>
      <c r="N11" s="48">
        <f t="shared" si="6"/>
        <v>5</v>
      </c>
      <c r="O11" s="49">
        <f t="shared" si="7"/>
        <v>9</v>
      </c>
      <c r="P11" s="183">
        <v>5</v>
      </c>
      <c r="Q11" s="50">
        <f>IF(P11="","",VLOOKUP(P11,'Bodové hodnocení'!$A$1:$B$20,2,FALSE))</f>
        <v>7</v>
      </c>
      <c r="R11" s="41"/>
      <c r="S11" s="41"/>
    </row>
    <row r="12" spans="1:19" s="25" customFormat="1" ht="15.75">
      <c r="A12" s="110" t="s">
        <v>24</v>
      </c>
      <c r="B12" s="113" t="s">
        <v>8</v>
      </c>
      <c r="C12" s="364">
        <v>31.13</v>
      </c>
      <c r="D12" s="407">
        <v>25.16</v>
      </c>
      <c r="E12" s="365">
        <f t="shared" si="0"/>
        <v>31.13</v>
      </c>
      <c r="F12" s="137">
        <f t="shared" si="1"/>
        <v>6</v>
      </c>
      <c r="G12" s="398">
        <v>66.467</v>
      </c>
      <c r="H12" s="399"/>
      <c r="I12" s="400">
        <f t="shared" si="2"/>
        <v>66.467</v>
      </c>
      <c r="J12" s="399">
        <v>83.328</v>
      </c>
      <c r="K12" s="399"/>
      <c r="L12" s="400">
        <f t="shared" si="4"/>
        <v>83.328</v>
      </c>
      <c r="M12" s="400">
        <f t="shared" si="5"/>
        <v>66.467</v>
      </c>
      <c r="N12" s="128">
        <f t="shared" si="6"/>
        <v>1</v>
      </c>
      <c r="O12" s="129">
        <f t="shared" si="7"/>
        <v>7</v>
      </c>
      <c r="P12" s="251">
        <f t="shared" si="3"/>
        <v>3</v>
      </c>
      <c r="Q12" s="124">
        <f>IF(P12="","",VLOOKUP(P12,'Bodové hodnocení'!$A$1:$B$20,2,FALSE))</f>
        <v>9</v>
      </c>
      <c r="R12" s="41"/>
      <c r="S12" s="41"/>
    </row>
    <row r="13" spans="1:19" s="25" customFormat="1" ht="15.75">
      <c r="A13" s="42" t="s">
        <v>25</v>
      </c>
      <c r="B13" s="12" t="s">
        <v>7</v>
      </c>
      <c r="C13" s="366">
        <v>28.12</v>
      </c>
      <c r="D13" s="406">
        <v>31.25</v>
      </c>
      <c r="E13" s="363">
        <f t="shared" si="0"/>
        <v>31.25</v>
      </c>
      <c r="F13" s="31">
        <f t="shared" si="1"/>
        <v>7</v>
      </c>
      <c r="G13" s="401">
        <v>111.329</v>
      </c>
      <c r="H13" s="402"/>
      <c r="I13" s="403">
        <f t="shared" si="2"/>
        <v>111.329</v>
      </c>
      <c r="J13" s="402">
        <v>78.494</v>
      </c>
      <c r="K13" s="402"/>
      <c r="L13" s="403">
        <f t="shared" si="4"/>
        <v>78.494</v>
      </c>
      <c r="M13" s="404">
        <f t="shared" si="5"/>
        <v>78.494</v>
      </c>
      <c r="N13" s="48">
        <f t="shared" si="6"/>
        <v>8</v>
      </c>
      <c r="O13" s="49">
        <f t="shared" si="7"/>
        <v>15</v>
      </c>
      <c r="P13" s="183">
        <f t="shared" si="3"/>
        <v>7</v>
      </c>
      <c r="Q13" s="50">
        <f>IF(P13="","",VLOOKUP(P13,'Bodové hodnocení'!$A$1:$B$20,2,FALSE))</f>
        <v>5</v>
      </c>
      <c r="R13" s="41"/>
      <c r="S13" s="41"/>
    </row>
    <row r="14" spans="1:19" s="25" customFormat="1" ht="15.75">
      <c r="A14" s="110" t="s">
        <v>27</v>
      </c>
      <c r="B14" s="111" t="s">
        <v>17</v>
      </c>
      <c r="C14" s="364" t="s">
        <v>91</v>
      </c>
      <c r="D14" s="407">
        <v>37.7</v>
      </c>
      <c r="E14" s="365" t="s">
        <v>91</v>
      </c>
      <c r="F14" s="137">
        <v>10</v>
      </c>
      <c r="G14" s="398">
        <v>84.53</v>
      </c>
      <c r="H14" s="399"/>
      <c r="I14" s="400">
        <f t="shared" si="2"/>
        <v>84.53</v>
      </c>
      <c r="J14" s="399"/>
      <c r="K14" s="399"/>
      <c r="L14" s="400">
        <f t="shared" si="4"/>
      </c>
      <c r="M14" s="400">
        <f t="shared" si="5"/>
        <v>84.53</v>
      </c>
      <c r="N14" s="128">
        <f t="shared" si="6"/>
        <v>9</v>
      </c>
      <c r="O14" s="129">
        <f t="shared" si="7"/>
        <v>19</v>
      </c>
      <c r="P14" s="251">
        <f t="shared" si="3"/>
        <v>10</v>
      </c>
      <c r="Q14" s="124">
        <f>IF(P14="","",VLOOKUP(P14,'Bodové hodnocení'!$A$1:$B$20,2,FALSE))</f>
        <v>2</v>
      </c>
      <c r="R14" s="41"/>
      <c r="S14" s="41"/>
    </row>
    <row r="15" spans="1:19" s="25" customFormat="1" ht="16.5" thickBot="1">
      <c r="A15" s="42" t="s">
        <v>29</v>
      </c>
      <c r="B15" s="12" t="s">
        <v>9</v>
      </c>
      <c r="C15" s="366">
        <v>21.98</v>
      </c>
      <c r="D15" s="406">
        <v>22.37</v>
      </c>
      <c r="E15" s="363">
        <f t="shared" si="0"/>
        <v>22.37</v>
      </c>
      <c r="F15" s="31">
        <f t="shared" si="1"/>
        <v>3</v>
      </c>
      <c r="G15" s="401">
        <v>75.24</v>
      </c>
      <c r="H15" s="402"/>
      <c r="I15" s="403">
        <f t="shared" si="2"/>
        <v>75.24</v>
      </c>
      <c r="J15" s="402">
        <v>97.529</v>
      </c>
      <c r="K15" s="402"/>
      <c r="L15" s="403">
        <f t="shared" si="4"/>
        <v>97.529</v>
      </c>
      <c r="M15" s="404">
        <f t="shared" si="5"/>
        <v>75.24</v>
      </c>
      <c r="N15" s="48">
        <f t="shared" si="6"/>
        <v>6</v>
      </c>
      <c r="O15" s="49">
        <f t="shared" si="7"/>
        <v>9</v>
      </c>
      <c r="P15" s="183">
        <f t="shared" si="3"/>
        <v>4</v>
      </c>
      <c r="Q15" s="50">
        <f>IF(P15="","",VLOOKUP(P15,'Bodové hodnocení'!$A$1:$B$20,2,FALSE))</f>
        <v>8</v>
      </c>
      <c r="R15" s="41"/>
      <c r="S15" s="41"/>
    </row>
    <row r="16" spans="1:19" s="25" customFormat="1" ht="16.5" thickBot="1">
      <c r="A16" s="51"/>
      <c r="B16" s="51"/>
      <c r="C16" s="52"/>
      <c r="D16" s="52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270"/>
      <c r="Q16" s="53"/>
      <c r="R16" s="41"/>
      <c r="S16" s="60"/>
    </row>
    <row r="17" spans="1:19" s="25" customFormat="1" ht="15.75" customHeight="1" thickBot="1">
      <c r="A17" s="460" t="s">
        <v>47</v>
      </c>
      <c r="B17" s="460"/>
      <c r="C17" s="460" t="s">
        <v>34</v>
      </c>
      <c r="D17" s="460"/>
      <c r="E17" s="460"/>
      <c r="F17" s="460"/>
      <c r="G17" s="460" t="s">
        <v>68</v>
      </c>
      <c r="H17" s="460"/>
      <c r="I17" s="460"/>
      <c r="J17" s="460"/>
      <c r="K17" s="460"/>
      <c r="L17" s="460"/>
      <c r="M17" s="460"/>
      <c r="N17" s="460"/>
      <c r="O17" s="461" t="s">
        <v>36</v>
      </c>
      <c r="P17" s="462" t="s">
        <v>37</v>
      </c>
      <c r="Q17" s="461" t="s">
        <v>38</v>
      </c>
      <c r="R17" s="41"/>
      <c r="S17" s="61">
        <f>IF(R17="","",VLOOKUP(R17,'Bodové hodnocení'!$A$1:$B$20,2,FALSE))</f>
      </c>
    </row>
    <row r="18" spans="1:19" s="25" customFormat="1" ht="16.5" thickBot="1">
      <c r="A18" s="186" t="s">
        <v>39</v>
      </c>
      <c r="B18" s="187" t="s">
        <v>2</v>
      </c>
      <c r="C18" s="188" t="s">
        <v>40</v>
      </c>
      <c r="D18" s="189" t="s">
        <v>41</v>
      </c>
      <c r="E18" s="190" t="s">
        <v>42</v>
      </c>
      <c r="F18" s="191" t="s">
        <v>43</v>
      </c>
      <c r="G18" s="192" t="s">
        <v>44</v>
      </c>
      <c r="H18" s="193" t="s">
        <v>46</v>
      </c>
      <c r="I18" s="193" t="s">
        <v>42</v>
      </c>
      <c r="J18" s="192" t="s">
        <v>44</v>
      </c>
      <c r="K18" s="193" t="s">
        <v>46</v>
      </c>
      <c r="L18" s="193" t="s">
        <v>42</v>
      </c>
      <c r="M18" s="194" t="s">
        <v>42</v>
      </c>
      <c r="N18" s="195" t="s">
        <v>43</v>
      </c>
      <c r="O18" s="461"/>
      <c r="P18" s="462"/>
      <c r="Q18" s="461"/>
      <c r="R18" s="41"/>
      <c r="S18" s="61">
        <f>IF(R18="","",VLOOKUP(R18,'Bodové hodnocení'!$A$1:$B$20,2,FALSE))</f>
      </c>
    </row>
    <row r="19" spans="1:19" s="25" customFormat="1" ht="15.75">
      <c r="A19" s="27" t="s">
        <v>14</v>
      </c>
      <c r="B19" s="19" t="s">
        <v>12</v>
      </c>
      <c r="C19" s="362">
        <v>25.19</v>
      </c>
      <c r="D19" s="408">
        <v>25.6</v>
      </c>
      <c r="E19" s="409">
        <f aca="true" t="shared" si="8" ref="E19:E29">IF(C19="","",MAX(C19,D19))</f>
        <v>25.6</v>
      </c>
      <c r="F19" s="55">
        <f>IF(C19="","",RANK(E19,$E$19:$E$29,1))</f>
        <v>5</v>
      </c>
      <c r="G19" s="394">
        <v>54.695</v>
      </c>
      <c r="H19" s="394"/>
      <c r="I19" s="395" t="s">
        <v>91</v>
      </c>
      <c r="J19" s="396">
        <v>62.427</v>
      </c>
      <c r="K19" s="394"/>
      <c r="L19" s="395">
        <f aca="true" t="shared" si="9" ref="L19:L28">IF(J19="","",MAX(J19,K19))</f>
        <v>62.427</v>
      </c>
      <c r="M19" s="415">
        <f aca="true" t="shared" si="10" ref="M19:M29">IF(I19="","",MIN(L19,I19))</f>
        <v>62.427</v>
      </c>
      <c r="N19" s="38">
        <f aca="true" t="shared" si="11" ref="N19:N29">IF(M19="","",RANK(M19,$M$19:$M$29,1))</f>
        <v>9</v>
      </c>
      <c r="O19" s="39">
        <f>IF(F19="","",SUM(N19,F19))</f>
        <v>14</v>
      </c>
      <c r="P19" s="250">
        <f>IF(O19="","",RANK(O19,$O$19:$O$29,1))</f>
        <v>8</v>
      </c>
      <c r="Q19" s="40">
        <f>IF(P19="","",VLOOKUP(P19,'Bodové hodnocení'!$A$1:$B$20,2,FALSE))</f>
        <v>4</v>
      </c>
      <c r="R19" s="41"/>
      <c r="S19" s="60"/>
    </row>
    <row r="20" spans="1:19" s="25" customFormat="1" ht="15.75">
      <c r="A20" s="116" t="s">
        <v>15</v>
      </c>
      <c r="B20" s="184" t="s">
        <v>28</v>
      </c>
      <c r="C20" s="364">
        <v>19.63</v>
      </c>
      <c r="D20" s="410">
        <v>20.36</v>
      </c>
      <c r="E20" s="411">
        <f t="shared" si="8"/>
        <v>20.36</v>
      </c>
      <c r="F20" s="199">
        <f>IF(C20="","",RANK(E20,$E$19:$E$29,1))</f>
        <v>3</v>
      </c>
      <c r="G20" s="416">
        <v>57.781</v>
      </c>
      <c r="H20" s="417"/>
      <c r="I20" s="418">
        <f aca="true" t="shared" si="12" ref="I20:I29">IF(G20="","",MAX(G20,H20))</f>
        <v>57.781</v>
      </c>
      <c r="J20" s="417">
        <v>59.062</v>
      </c>
      <c r="K20" s="417"/>
      <c r="L20" s="418">
        <f t="shared" si="9"/>
        <v>59.062</v>
      </c>
      <c r="M20" s="418">
        <f t="shared" si="10"/>
        <v>57.781</v>
      </c>
      <c r="N20" s="199">
        <f t="shared" si="11"/>
        <v>7</v>
      </c>
      <c r="O20" s="124">
        <f>IF(F20="","",SUM(N20,F20))</f>
        <v>10</v>
      </c>
      <c r="P20" s="251">
        <f>IF(O20="","",RANK(O20,$O$19:$O$29,1))</f>
        <v>4</v>
      </c>
      <c r="Q20" s="124">
        <f>IF(P20="","",VLOOKUP(P20,'Bodové hodnocení'!$A$1:$B$20,2,FALSE))</f>
        <v>8</v>
      </c>
      <c r="R20" s="41"/>
      <c r="S20" s="41"/>
    </row>
    <row r="21" spans="1:19" s="25" customFormat="1" ht="15.75">
      <c r="A21" s="42" t="s">
        <v>16</v>
      </c>
      <c r="B21" s="20" t="s">
        <v>6</v>
      </c>
      <c r="C21" s="366">
        <v>50.09</v>
      </c>
      <c r="D21" s="412">
        <v>46.8</v>
      </c>
      <c r="E21" s="413">
        <f t="shared" si="8"/>
        <v>50.09</v>
      </c>
      <c r="F21" s="58">
        <f>IF(C21="","",RANK(E21,$E$19:$E$29,1))</f>
        <v>10</v>
      </c>
      <c r="G21" s="419">
        <v>58.339</v>
      </c>
      <c r="H21" s="402"/>
      <c r="I21" s="403">
        <f t="shared" si="12"/>
        <v>58.339</v>
      </c>
      <c r="J21" s="402">
        <v>52.926</v>
      </c>
      <c r="K21" s="402"/>
      <c r="L21" s="403">
        <f t="shared" si="9"/>
        <v>52.926</v>
      </c>
      <c r="M21" s="404">
        <f t="shared" si="10"/>
        <v>52.926</v>
      </c>
      <c r="N21" s="48">
        <f t="shared" si="11"/>
        <v>3</v>
      </c>
      <c r="O21" s="49">
        <f aca="true" t="shared" si="13" ref="O21:O29">IF(F21="","",SUM(N21,F21))</f>
        <v>13</v>
      </c>
      <c r="P21" s="183">
        <v>7</v>
      </c>
      <c r="Q21" s="50">
        <f>IF(P21="","",VLOOKUP(P21,'Bodové hodnocení'!$A$1:$B$20,2,FALSE))</f>
        <v>5</v>
      </c>
      <c r="R21" s="41"/>
      <c r="S21" s="41"/>
    </row>
    <row r="22" spans="1:19" s="25" customFormat="1" ht="15.75">
      <c r="A22" s="116" t="s">
        <v>18</v>
      </c>
      <c r="B22" s="130" t="s">
        <v>8</v>
      </c>
      <c r="C22" s="364">
        <v>21.17</v>
      </c>
      <c r="D22" s="410">
        <v>20.85</v>
      </c>
      <c r="E22" s="411" t="s">
        <v>91</v>
      </c>
      <c r="F22" s="199">
        <v>11</v>
      </c>
      <c r="G22" s="416">
        <v>58.091</v>
      </c>
      <c r="H22" s="417"/>
      <c r="I22" s="418">
        <f t="shared" si="12"/>
        <v>58.091</v>
      </c>
      <c r="J22" s="417"/>
      <c r="K22" s="417"/>
      <c r="L22" s="418">
        <f t="shared" si="9"/>
      </c>
      <c r="M22" s="418">
        <f t="shared" si="10"/>
        <v>58.091</v>
      </c>
      <c r="N22" s="199">
        <f t="shared" si="11"/>
        <v>8</v>
      </c>
      <c r="O22" s="124">
        <f t="shared" si="13"/>
        <v>19</v>
      </c>
      <c r="P22" s="251">
        <f>IF(O22="","",RANK(O22,$O$19:$O$29,1))</f>
        <v>11</v>
      </c>
      <c r="Q22" s="124">
        <f>IF(P22="","",VLOOKUP(P22,'Bodové hodnocení'!$A$1:$B$20,2,FALSE))</f>
        <v>1</v>
      </c>
      <c r="R22" s="24"/>
      <c r="S22" s="24"/>
    </row>
    <row r="23" spans="1:20" s="24" customFormat="1" ht="15.75">
      <c r="A23" s="42" t="s">
        <v>19</v>
      </c>
      <c r="B23" s="20" t="s">
        <v>10</v>
      </c>
      <c r="C23" s="366">
        <v>30.86</v>
      </c>
      <c r="D23" s="412">
        <v>26.8</v>
      </c>
      <c r="E23" s="413">
        <f t="shared" si="8"/>
        <v>30.86</v>
      </c>
      <c r="F23" s="58">
        <f aca="true" t="shared" si="14" ref="F23:F29">IF(C23="","",RANK(E23,$E$19:$E$29,1))</f>
        <v>8</v>
      </c>
      <c r="G23" s="419">
        <v>92.264</v>
      </c>
      <c r="H23" s="402"/>
      <c r="I23" s="403">
        <f t="shared" si="12"/>
        <v>92.264</v>
      </c>
      <c r="J23" s="402">
        <v>57.575</v>
      </c>
      <c r="K23" s="402"/>
      <c r="L23" s="403">
        <f t="shared" si="9"/>
        <v>57.575</v>
      </c>
      <c r="M23" s="404">
        <f t="shared" si="10"/>
        <v>57.575</v>
      </c>
      <c r="N23" s="48">
        <f t="shared" si="11"/>
        <v>5</v>
      </c>
      <c r="O23" s="49">
        <f t="shared" si="13"/>
        <v>13</v>
      </c>
      <c r="P23" s="183">
        <f>IF(O23="","",RANK(O23,$O$19:$O$29,1))</f>
        <v>5</v>
      </c>
      <c r="Q23" s="50">
        <f>IF(P23="","",VLOOKUP(P23,'Bodové hodnocení'!$A$1:$B$20,2,FALSE))</f>
        <v>7</v>
      </c>
      <c r="T23" s="25"/>
    </row>
    <row r="24" spans="1:20" s="24" customFormat="1" ht="15.75">
      <c r="A24" s="116" t="s">
        <v>21</v>
      </c>
      <c r="B24" s="184" t="s">
        <v>5</v>
      </c>
      <c r="C24" s="364">
        <v>20.24</v>
      </c>
      <c r="D24" s="410">
        <v>18.87</v>
      </c>
      <c r="E24" s="411">
        <f t="shared" si="8"/>
        <v>20.24</v>
      </c>
      <c r="F24" s="199">
        <f t="shared" si="14"/>
        <v>2</v>
      </c>
      <c r="G24" s="405">
        <v>57.678</v>
      </c>
      <c r="H24" s="417"/>
      <c r="I24" s="418">
        <f t="shared" si="12"/>
        <v>57.678</v>
      </c>
      <c r="J24" s="417"/>
      <c r="K24" s="417"/>
      <c r="L24" s="418">
        <f t="shared" si="9"/>
      </c>
      <c r="M24" s="418">
        <f t="shared" si="10"/>
        <v>57.678</v>
      </c>
      <c r="N24" s="199">
        <f t="shared" si="11"/>
        <v>6</v>
      </c>
      <c r="O24" s="124">
        <f t="shared" si="13"/>
        <v>8</v>
      </c>
      <c r="P24" s="251">
        <f>IF(O24="","",RANK(O24,$O$19:$O$29,1))</f>
        <v>3</v>
      </c>
      <c r="Q24" s="124">
        <f>IF(P24="","",VLOOKUP(P24,'Bodové hodnocení'!$A$1:$B$20,2,FALSE))</f>
        <v>9</v>
      </c>
      <c r="T24" s="25"/>
    </row>
    <row r="25" spans="1:20" s="24" customFormat="1" ht="15.75">
      <c r="A25" s="42" t="s">
        <v>23</v>
      </c>
      <c r="B25" s="20" t="s">
        <v>4</v>
      </c>
      <c r="C25" s="366">
        <v>29.82</v>
      </c>
      <c r="D25" s="412">
        <v>29.38</v>
      </c>
      <c r="E25" s="413">
        <f t="shared" si="8"/>
        <v>29.82</v>
      </c>
      <c r="F25" s="58">
        <f t="shared" si="14"/>
        <v>7</v>
      </c>
      <c r="G25" s="419">
        <v>67.97</v>
      </c>
      <c r="H25" s="402"/>
      <c r="I25" s="403">
        <f t="shared" si="12"/>
        <v>67.97</v>
      </c>
      <c r="J25" s="402">
        <v>63.745</v>
      </c>
      <c r="K25" s="402"/>
      <c r="L25" s="403">
        <f t="shared" si="9"/>
        <v>63.745</v>
      </c>
      <c r="M25" s="404">
        <f t="shared" si="10"/>
        <v>63.745</v>
      </c>
      <c r="N25" s="48">
        <f t="shared" si="11"/>
        <v>10</v>
      </c>
      <c r="O25" s="49">
        <f t="shared" si="13"/>
        <v>17</v>
      </c>
      <c r="P25" s="183">
        <v>10</v>
      </c>
      <c r="Q25" s="50">
        <f>IF(P25="","",VLOOKUP(P25,'Bodové hodnocení'!$A$1:$B$20,2,FALSE))</f>
        <v>2</v>
      </c>
      <c r="T25" s="25"/>
    </row>
    <row r="26" spans="1:20" s="24" customFormat="1" ht="15.75">
      <c r="A26" s="116" t="s">
        <v>24</v>
      </c>
      <c r="B26" s="184" t="s">
        <v>22</v>
      </c>
      <c r="C26" s="414">
        <v>23.15</v>
      </c>
      <c r="D26" s="410">
        <v>22.6</v>
      </c>
      <c r="E26" s="411">
        <f t="shared" si="8"/>
        <v>23.15</v>
      </c>
      <c r="F26" s="199">
        <f t="shared" si="14"/>
        <v>4</v>
      </c>
      <c r="G26" s="416">
        <v>50.787</v>
      </c>
      <c r="H26" s="417"/>
      <c r="I26" s="418">
        <f t="shared" si="12"/>
        <v>50.787</v>
      </c>
      <c r="J26" s="417">
        <v>70.178</v>
      </c>
      <c r="K26" s="417"/>
      <c r="L26" s="418">
        <f t="shared" si="9"/>
        <v>70.178</v>
      </c>
      <c r="M26" s="418">
        <f t="shared" si="10"/>
        <v>50.787</v>
      </c>
      <c r="N26" s="199">
        <f t="shared" si="11"/>
        <v>2</v>
      </c>
      <c r="O26" s="124">
        <f t="shared" si="13"/>
        <v>6</v>
      </c>
      <c r="P26" s="251">
        <f>IF(O26="","",RANK(O26,$O$19:$O$29,1))</f>
        <v>2</v>
      </c>
      <c r="Q26" s="124">
        <f>IF(P26="","",VLOOKUP(P26,'Bodové hodnocení'!$A$1:$B$20,2,FALSE))</f>
        <v>10</v>
      </c>
      <c r="T26" s="25"/>
    </row>
    <row r="27" spans="1:20" s="24" customFormat="1" ht="15.75">
      <c r="A27" s="42" t="s">
        <v>25</v>
      </c>
      <c r="B27" s="20" t="s">
        <v>7</v>
      </c>
      <c r="C27" s="366">
        <v>20.12</v>
      </c>
      <c r="D27" s="412">
        <v>19.81</v>
      </c>
      <c r="E27" s="413">
        <f t="shared" si="8"/>
        <v>20.12</v>
      </c>
      <c r="F27" s="58">
        <f t="shared" si="14"/>
        <v>1</v>
      </c>
      <c r="G27" s="419">
        <v>50.277</v>
      </c>
      <c r="H27" s="402"/>
      <c r="I27" s="403">
        <f t="shared" si="12"/>
        <v>50.277</v>
      </c>
      <c r="J27" s="402"/>
      <c r="K27" s="402"/>
      <c r="L27" s="403">
        <f t="shared" si="9"/>
      </c>
      <c r="M27" s="404">
        <f t="shared" si="10"/>
        <v>50.277</v>
      </c>
      <c r="N27" s="48">
        <f t="shared" si="11"/>
        <v>1</v>
      </c>
      <c r="O27" s="49">
        <f t="shared" si="13"/>
        <v>2</v>
      </c>
      <c r="P27" s="183">
        <f>IF(O27="","",RANK(O27,$O$19:$O$29,1))</f>
        <v>1</v>
      </c>
      <c r="Q27" s="50">
        <f>IF(P27="","",VLOOKUP(P27,'Bodové hodnocení'!$A$1:$B$20,2,FALSE))</f>
        <v>11</v>
      </c>
      <c r="T27" s="25"/>
    </row>
    <row r="28" spans="1:20" s="24" customFormat="1" ht="15.75">
      <c r="A28" s="116" t="s">
        <v>27</v>
      </c>
      <c r="B28" s="184" t="s">
        <v>17</v>
      </c>
      <c r="C28" s="414">
        <v>26.82</v>
      </c>
      <c r="D28" s="410">
        <v>24.99</v>
      </c>
      <c r="E28" s="411">
        <f t="shared" si="8"/>
        <v>26.82</v>
      </c>
      <c r="F28" s="199">
        <f t="shared" si="14"/>
        <v>6</v>
      </c>
      <c r="G28" s="416">
        <v>65.573</v>
      </c>
      <c r="H28" s="417"/>
      <c r="I28" s="418">
        <f t="shared" si="12"/>
        <v>65.573</v>
      </c>
      <c r="J28" s="417">
        <v>78.249</v>
      </c>
      <c r="K28" s="417"/>
      <c r="L28" s="418">
        <f t="shared" si="9"/>
        <v>78.249</v>
      </c>
      <c r="M28" s="418">
        <f t="shared" si="10"/>
        <v>65.573</v>
      </c>
      <c r="N28" s="199">
        <f t="shared" si="11"/>
        <v>11</v>
      </c>
      <c r="O28" s="124">
        <f t="shared" si="13"/>
        <v>17</v>
      </c>
      <c r="P28" s="251">
        <f>IF(O28="","",RANK(O28,$O$19:$O$29,1))</f>
        <v>9</v>
      </c>
      <c r="Q28" s="124">
        <f>IF(P28="","",VLOOKUP(P28,'Bodové hodnocení'!$A$1:$B$20,2,FALSE))</f>
        <v>3</v>
      </c>
      <c r="T28" s="25"/>
    </row>
    <row r="29" spans="1:20" s="24" customFormat="1" ht="16.5" thickBot="1">
      <c r="A29" s="382" t="s">
        <v>29</v>
      </c>
      <c r="B29" s="22" t="s">
        <v>9</v>
      </c>
      <c r="C29" s="366">
        <v>45.01</v>
      </c>
      <c r="D29" s="412">
        <v>45.69</v>
      </c>
      <c r="E29" s="413">
        <f t="shared" si="8"/>
        <v>45.69</v>
      </c>
      <c r="F29" s="58">
        <f t="shared" si="14"/>
        <v>9</v>
      </c>
      <c r="G29" s="419">
        <v>57.517</v>
      </c>
      <c r="H29" s="402"/>
      <c r="I29" s="403">
        <f t="shared" si="12"/>
        <v>57.517</v>
      </c>
      <c r="J29" s="402">
        <v>83.178</v>
      </c>
      <c r="K29" s="402"/>
      <c r="L29" s="403" t="s">
        <v>91</v>
      </c>
      <c r="M29" s="404">
        <f t="shared" si="10"/>
        <v>57.517</v>
      </c>
      <c r="N29" s="48">
        <f t="shared" si="11"/>
        <v>4</v>
      </c>
      <c r="O29" s="49">
        <f t="shared" si="13"/>
        <v>13</v>
      </c>
      <c r="P29" s="183">
        <v>6</v>
      </c>
      <c r="Q29" s="50">
        <f>IF(P29="","",VLOOKUP(P29,'Bodové hodnocení'!$A$1:$B$20,2,FALSE))</f>
        <v>6</v>
      </c>
      <c r="T29" s="25"/>
    </row>
    <row r="30" spans="1:17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72"/>
      <c r="Q30" s="17"/>
    </row>
  </sheetData>
  <sheetProtection selectLockedCells="1" selectUnlockedCells="1"/>
  <mergeCells count="13">
    <mergeCell ref="A1:Q1"/>
    <mergeCell ref="A3:B3"/>
    <mergeCell ref="C3:F3"/>
    <mergeCell ref="G3:N3"/>
    <mergeCell ref="O3:O4"/>
    <mergeCell ref="P3:P4"/>
    <mergeCell ref="Q3:Q4"/>
    <mergeCell ref="A17:B17"/>
    <mergeCell ref="C17:F17"/>
    <mergeCell ref="G17:N17"/>
    <mergeCell ref="O17:O18"/>
    <mergeCell ref="P17:P18"/>
    <mergeCell ref="Q17:Q18"/>
  </mergeCells>
  <printOptions/>
  <pageMargins left="0.11811023622047245" right="0.11811023622047245" top="0.5905511811023623" bottom="0.5905511811023623" header="0.5118110236220472" footer="0.31496062992125984"/>
  <pageSetup horizontalDpi="300" verticalDpi="300" orientation="landscape" paperSize="9" scale="75" r:id="rId1"/>
  <headerFooter alignWithMargins="0">
    <oddFooter>&amp;CHlučinská liga mládeže - 5. ročník 2016 / 2017&amp;RPro HLM zpracoval Durlák Jan</oddFooter>
  </headerFooter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showGridLines="0" zoomScale="90" zoomScaleNormal="90" zoomScaleSheetLayoutView="80" zoomScalePageLayoutView="0" workbookViewId="0" topLeftCell="A1">
      <selection activeCell="A26" sqref="A26:IV26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8" width="10.7109375" style="0" customWidth="1"/>
    <col min="9" max="9" width="13.7109375" style="0" hidden="1" customWidth="1"/>
    <col min="10" max="11" width="10.7109375" style="0" customWidth="1"/>
    <col min="12" max="12" width="13.7109375" style="0" hidden="1" customWidth="1"/>
    <col min="13" max="13" width="13.7109375" style="0" customWidth="1"/>
    <col min="14" max="14" width="10.7109375" style="0" customWidth="1"/>
    <col min="15" max="15" width="17.140625" style="0" customWidth="1"/>
    <col min="16" max="16" width="10.7109375" style="269" customWidth="1"/>
    <col min="17" max="17" width="10.7109375" style="0" customWidth="1"/>
    <col min="18" max="19" width="9.140625" style="24" customWidth="1"/>
    <col min="20" max="20" width="9.140625" style="25" customWidth="1"/>
  </cols>
  <sheetData>
    <row r="1" spans="1:17" ht="23.25" thickBot="1">
      <c r="A1" s="463" t="s">
        <v>96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</row>
    <row r="2" ht="16.5" thickBot="1">
      <c r="A2" s="26"/>
    </row>
    <row r="3" spans="1:17" ht="15.75" customHeight="1" thickBot="1">
      <c r="A3" s="464" t="s">
        <v>33</v>
      </c>
      <c r="B3" s="464"/>
      <c r="C3" s="464" t="s">
        <v>34</v>
      </c>
      <c r="D3" s="464"/>
      <c r="E3" s="464"/>
      <c r="F3" s="464"/>
      <c r="G3" s="464" t="s">
        <v>35</v>
      </c>
      <c r="H3" s="464"/>
      <c r="I3" s="464"/>
      <c r="J3" s="464"/>
      <c r="K3" s="464"/>
      <c r="L3" s="464"/>
      <c r="M3" s="464"/>
      <c r="N3" s="464"/>
      <c r="O3" s="465" t="s">
        <v>36</v>
      </c>
      <c r="P3" s="462" t="s">
        <v>37</v>
      </c>
      <c r="Q3" s="465" t="s">
        <v>38</v>
      </c>
    </row>
    <row r="4" spans="1:17" ht="16.5" thickBot="1">
      <c r="A4" s="173" t="s">
        <v>39</v>
      </c>
      <c r="B4" s="174" t="s">
        <v>2</v>
      </c>
      <c r="C4" s="173" t="s">
        <v>40</v>
      </c>
      <c r="D4" s="175" t="s">
        <v>41</v>
      </c>
      <c r="E4" s="176" t="s">
        <v>42</v>
      </c>
      <c r="F4" s="152" t="s">
        <v>43</v>
      </c>
      <c r="G4" s="206" t="s">
        <v>44</v>
      </c>
      <c r="H4" s="178" t="s">
        <v>45</v>
      </c>
      <c r="I4" s="177"/>
      <c r="J4" s="178" t="s">
        <v>46</v>
      </c>
      <c r="K4" s="178" t="s">
        <v>45</v>
      </c>
      <c r="L4" s="178"/>
      <c r="M4" s="179" t="s">
        <v>42</v>
      </c>
      <c r="N4" s="152" t="s">
        <v>43</v>
      </c>
      <c r="O4" s="465"/>
      <c r="P4" s="462"/>
      <c r="Q4" s="465"/>
    </row>
    <row r="5" spans="1:19" ht="15.75">
      <c r="A5" s="27" t="s">
        <v>14</v>
      </c>
      <c r="B5" s="5" t="s">
        <v>22</v>
      </c>
      <c r="C5" s="28">
        <v>23.77</v>
      </c>
      <c r="D5" s="29">
        <v>31.61</v>
      </c>
      <c r="E5" s="30">
        <f aca="true" t="shared" si="0" ref="E5:E15">IF(C5="","",MAX(C5,D5))</f>
        <v>31.61</v>
      </c>
      <c r="F5" s="31">
        <f aca="true" t="shared" si="1" ref="F5:F15">IF(C5="","",RANK(E5,$E$5:$E$15,1))</f>
        <v>4</v>
      </c>
      <c r="G5" s="276">
        <v>85.81</v>
      </c>
      <c r="H5" s="287"/>
      <c r="I5" s="278">
        <f>IF(G5="","",G5+H5)</f>
        <v>85.81</v>
      </c>
      <c r="J5" s="279">
        <v>109.96</v>
      </c>
      <c r="K5" s="289">
        <v>20</v>
      </c>
      <c r="L5" s="278">
        <f>IF(J5="","",J5+K5)</f>
        <v>129.95999999999998</v>
      </c>
      <c r="M5" s="280">
        <f>IF(I5="","",MIN(L5,I5))</f>
        <v>85.81</v>
      </c>
      <c r="N5" s="38">
        <f>IF(M5="","",RANK(M5,$M$5:$M$15,1))</f>
        <v>3</v>
      </c>
      <c r="O5" s="39">
        <f>IF(F5="","",SUM(N5,F5))</f>
        <v>7</v>
      </c>
      <c r="P5" s="183">
        <f aca="true" t="shared" si="2" ref="P5:P15">IF(O5="","",RANK(O5,$O$5:$O$15,1))</f>
        <v>3</v>
      </c>
      <c r="Q5" s="50">
        <f>IF(P5="","",VLOOKUP(P5,'Bodové hodnocení'!$A$1:$B$20,2,FALSE))</f>
        <v>9</v>
      </c>
      <c r="R5" s="41"/>
      <c r="S5" s="41"/>
    </row>
    <row r="6" spans="1:19" ht="15.75">
      <c r="A6" s="116" t="s">
        <v>15</v>
      </c>
      <c r="B6" s="111" t="s">
        <v>93</v>
      </c>
      <c r="C6" s="134">
        <v>28.291</v>
      </c>
      <c r="D6" s="135">
        <v>27.655</v>
      </c>
      <c r="E6" s="136">
        <f t="shared" si="0"/>
        <v>28.291</v>
      </c>
      <c r="F6" s="137">
        <f t="shared" si="1"/>
        <v>3</v>
      </c>
      <c r="G6" s="281">
        <v>84.47</v>
      </c>
      <c r="H6" s="288"/>
      <c r="I6" s="374">
        <f aca="true" t="shared" si="3" ref="I6:I13">IF(G6="","",G6+H6)</f>
        <v>84.47</v>
      </c>
      <c r="J6" s="282">
        <v>95.03</v>
      </c>
      <c r="K6" s="288">
        <v>10</v>
      </c>
      <c r="L6" s="283">
        <f aca="true" t="shared" si="4" ref="L6:L13">IF(J6="","",J6+K6)</f>
        <v>105.03</v>
      </c>
      <c r="M6" s="283">
        <f aca="true" t="shared" si="5" ref="M6:M13">IF(I6="","",MIN(L6,I6))</f>
        <v>84.47</v>
      </c>
      <c r="N6" s="128">
        <f>IF(M6="","",RANK(M6,$M$5:$M$15,1))</f>
        <v>2</v>
      </c>
      <c r="O6" s="129">
        <f aca="true" t="shared" si="6" ref="O6:O15">IF(F6="","",SUM(N6,F6))</f>
        <v>5</v>
      </c>
      <c r="P6" s="251">
        <f t="shared" si="2"/>
        <v>1</v>
      </c>
      <c r="Q6" s="124">
        <f>IF(P6="","",VLOOKUP(P6,'Bodové hodnocení'!$A$1:$B$20,2,FALSE))</f>
        <v>11</v>
      </c>
      <c r="R6" s="41"/>
      <c r="S6" s="41"/>
    </row>
    <row r="7" spans="1:19" ht="15.75">
      <c r="A7" s="42" t="s">
        <v>16</v>
      </c>
      <c r="B7" s="9" t="s">
        <v>4</v>
      </c>
      <c r="C7" s="43">
        <v>78.28</v>
      </c>
      <c r="D7" s="29">
        <v>86.089</v>
      </c>
      <c r="E7" s="30">
        <f t="shared" si="0"/>
        <v>86.089</v>
      </c>
      <c r="F7" s="31">
        <f t="shared" si="1"/>
        <v>11</v>
      </c>
      <c r="G7" s="284">
        <v>81.85</v>
      </c>
      <c r="H7" s="287"/>
      <c r="I7" s="285">
        <f t="shared" si="3"/>
        <v>81.85</v>
      </c>
      <c r="J7" s="277">
        <v>103.97</v>
      </c>
      <c r="K7" s="287"/>
      <c r="L7" s="285">
        <f t="shared" si="4"/>
        <v>103.97</v>
      </c>
      <c r="M7" s="286">
        <f t="shared" si="5"/>
        <v>81.85</v>
      </c>
      <c r="N7" s="48">
        <f aca="true" t="shared" si="7" ref="N7:N14">IF(M7="","",RANK(M7,$M$5:$M$15,1))</f>
        <v>1</v>
      </c>
      <c r="O7" s="49">
        <f t="shared" si="6"/>
        <v>12</v>
      </c>
      <c r="P7" s="183">
        <v>7</v>
      </c>
      <c r="Q7" s="50">
        <f>IF(P7="","",VLOOKUP(P7,'Bodové hodnocení'!$A$1:$B$20,2,FALSE))</f>
        <v>5</v>
      </c>
      <c r="R7" s="41"/>
      <c r="S7" s="41"/>
    </row>
    <row r="8" spans="1:19" s="25" customFormat="1" ht="15.75">
      <c r="A8" s="116" t="s">
        <v>18</v>
      </c>
      <c r="B8" s="111" t="s">
        <v>6</v>
      </c>
      <c r="C8" s="134">
        <v>28.019</v>
      </c>
      <c r="D8" s="135">
        <v>33.172</v>
      </c>
      <c r="E8" s="136">
        <f t="shared" si="0"/>
        <v>33.172</v>
      </c>
      <c r="F8" s="137">
        <f t="shared" si="1"/>
        <v>6</v>
      </c>
      <c r="G8" s="281">
        <v>91.53</v>
      </c>
      <c r="H8" s="288"/>
      <c r="I8" s="374">
        <f t="shared" si="3"/>
        <v>91.53</v>
      </c>
      <c r="J8" s="282"/>
      <c r="K8" s="288"/>
      <c r="L8" s="283">
        <f t="shared" si="4"/>
      </c>
      <c r="M8" s="283">
        <f t="shared" si="5"/>
        <v>91.53</v>
      </c>
      <c r="N8" s="128">
        <f t="shared" si="7"/>
        <v>7</v>
      </c>
      <c r="O8" s="129">
        <f t="shared" si="6"/>
        <v>13</v>
      </c>
      <c r="P8" s="251">
        <f t="shared" si="2"/>
        <v>8</v>
      </c>
      <c r="Q8" s="124">
        <f>IF(P8="","",VLOOKUP(P8,'Bodové hodnocení'!$A$1:$B$20,2,FALSE))</f>
        <v>4</v>
      </c>
      <c r="R8" s="41"/>
      <c r="S8" s="41"/>
    </row>
    <row r="9" spans="1:19" s="25" customFormat="1" ht="15.75">
      <c r="A9" s="42" t="s">
        <v>19</v>
      </c>
      <c r="B9" s="12" t="s">
        <v>9</v>
      </c>
      <c r="C9" s="43">
        <v>25.935</v>
      </c>
      <c r="D9" s="29">
        <v>25.563</v>
      </c>
      <c r="E9" s="30">
        <f t="shared" si="0"/>
        <v>25.935</v>
      </c>
      <c r="F9" s="31">
        <f t="shared" si="1"/>
        <v>1</v>
      </c>
      <c r="G9" s="284">
        <v>89.34</v>
      </c>
      <c r="H9" s="287"/>
      <c r="I9" s="285">
        <f t="shared" si="3"/>
        <v>89.34</v>
      </c>
      <c r="J9" s="277">
        <v>154.15</v>
      </c>
      <c r="K9" s="287">
        <v>30</v>
      </c>
      <c r="L9" s="285">
        <f t="shared" si="4"/>
        <v>184.15</v>
      </c>
      <c r="M9" s="286">
        <f t="shared" si="5"/>
        <v>89.34</v>
      </c>
      <c r="N9" s="48">
        <f t="shared" si="7"/>
        <v>5</v>
      </c>
      <c r="O9" s="49">
        <f t="shared" si="6"/>
        <v>6</v>
      </c>
      <c r="P9" s="183">
        <f t="shared" si="2"/>
        <v>2</v>
      </c>
      <c r="Q9" s="50">
        <f>IF(P9="","",VLOOKUP(P9,'Bodové hodnocení'!$A$1:$B$20,2,FALSE))</f>
        <v>10</v>
      </c>
      <c r="R9" s="41"/>
      <c r="S9" s="41"/>
    </row>
    <row r="10" spans="1:19" s="25" customFormat="1" ht="15.75">
      <c r="A10" s="116" t="s">
        <v>21</v>
      </c>
      <c r="B10" s="113" t="s">
        <v>17</v>
      </c>
      <c r="C10" s="134">
        <v>29.332</v>
      </c>
      <c r="D10" s="135">
        <v>31.766</v>
      </c>
      <c r="E10" s="136">
        <f t="shared" si="0"/>
        <v>31.766</v>
      </c>
      <c r="F10" s="137">
        <f t="shared" si="1"/>
        <v>5</v>
      </c>
      <c r="G10" s="281">
        <v>91.5</v>
      </c>
      <c r="H10" s="288"/>
      <c r="I10" s="374">
        <f t="shared" si="3"/>
        <v>91.5</v>
      </c>
      <c r="J10" s="282"/>
      <c r="K10" s="288"/>
      <c r="L10" s="283">
        <f t="shared" si="4"/>
      </c>
      <c r="M10" s="283">
        <f t="shared" si="5"/>
        <v>91.5</v>
      </c>
      <c r="N10" s="128">
        <f t="shared" si="7"/>
        <v>6</v>
      </c>
      <c r="O10" s="129">
        <f t="shared" si="6"/>
        <v>11</v>
      </c>
      <c r="P10" s="251">
        <f t="shared" si="2"/>
        <v>4</v>
      </c>
      <c r="Q10" s="124">
        <f>IF(P10="","",VLOOKUP(P10,'Bodové hodnocení'!$A$1:$B$20,2,FALSE))</f>
        <v>8</v>
      </c>
      <c r="R10" s="41"/>
      <c r="S10" s="41"/>
    </row>
    <row r="11" spans="1:19" s="25" customFormat="1" ht="15.75">
      <c r="A11" s="42" t="s">
        <v>23</v>
      </c>
      <c r="B11" s="12" t="s">
        <v>7</v>
      </c>
      <c r="C11" s="43">
        <v>62.98</v>
      </c>
      <c r="D11" s="29">
        <v>68.343</v>
      </c>
      <c r="E11" s="30">
        <f t="shared" si="0"/>
        <v>68.343</v>
      </c>
      <c r="F11" s="31">
        <f t="shared" si="1"/>
        <v>10</v>
      </c>
      <c r="G11" s="284">
        <v>92.29</v>
      </c>
      <c r="H11" s="287"/>
      <c r="I11" s="285">
        <f t="shared" si="3"/>
        <v>92.29</v>
      </c>
      <c r="J11" s="277">
        <v>139.96</v>
      </c>
      <c r="K11" s="287"/>
      <c r="L11" s="285">
        <f t="shared" si="4"/>
        <v>139.96</v>
      </c>
      <c r="M11" s="286">
        <f t="shared" si="5"/>
        <v>92.29</v>
      </c>
      <c r="N11" s="48">
        <f t="shared" si="7"/>
        <v>8</v>
      </c>
      <c r="O11" s="49">
        <f t="shared" si="6"/>
        <v>18</v>
      </c>
      <c r="P11" s="183">
        <v>10</v>
      </c>
      <c r="Q11" s="50">
        <f>IF(P11="","",VLOOKUP(P11,'Bodové hodnocení'!$A$1:$B$20,2,FALSE))</f>
        <v>2</v>
      </c>
      <c r="R11" s="41"/>
      <c r="S11" s="41"/>
    </row>
    <row r="12" spans="1:19" s="25" customFormat="1" ht="15.75">
      <c r="A12" s="110" t="s">
        <v>24</v>
      </c>
      <c r="B12" s="113" t="s">
        <v>28</v>
      </c>
      <c r="C12" s="134">
        <v>38.936</v>
      </c>
      <c r="D12" s="135">
        <v>28.662</v>
      </c>
      <c r="E12" s="136">
        <f t="shared" si="0"/>
        <v>38.936</v>
      </c>
      <c r="F12" s="137">
        <f t="shared" si="1"/>
        <v>7</v>
      </c>
      <c r="G12" s="281">
        <v>86.09</v>
      </c>
      <c r="H12" s="288"/>
      <c r="I12" s="374">
        <f t="shared" si="3"/>
        <v>86.09</v>
      </c>
      <c r="J12" s="282"/>
      <c r="K12" s="288"/>
      <c r="L12" s="283">
        <f t="shared" si="4"/>
      </c>
      <c r="M12" s="283">
        <f t="shared" si="5"/>
        <v>86.09</v>
      </c>
      <c r="N12" s="128">
        <f t="shared" si="7"/>
        <v>4</v>
      </c>
      <c r="O12" s="129">
        <f t="shared" si="6"/>
        <v>11</v>
      </c>
      <c r="P12" s="251">
        <v>5</v>
      </c>
      <c r="Q12" s="124">
        <f>IF(P12="","",VLOOKUP(P12,'Bodové hodnocení'!$A$1:$B$20,2,FALSE))</f>
        <v>7</v>
      </c>
      <c r="R12" s="41"/>
      <c r="S12" s="41"/>
    </row>
    <row r="13" spans="1:19" s="25" customFormat="1" ht="15.75">
      <c r="A13" s="42" t="s">
        <v>25</v>
      </c>
      <c r="B13" s="12" t="s">
        <v>8</v>
      </c>
      <c r="C13" s="43">
        <v>40.041</v>
      </c>
      <c r="D13" s="29">
        <v>41.456</v>
      </c>
      <c r="E13" s="30">
        <f t="shared" si="0"/>
        <v>41.456</v>
      </c>
      <c r="F13" s="31">
        <f t="shared" si="1"/>
        <v>8</v>
      </c>
      <c r="G13" s="284">
        <v>126</v>
      </c>
      <c r="H13" s="287"/>
      <c r="I13" s="285">
        <f t="shared" si="3"/>
        <v>126</v>
      </c>
      <c r="J13" s="277"/>
      <c r="K13" s="287"/>
      <c r="L13" s="285">
        <f t="shared" si="4"/>
      </c>
      <c r="M13" s="286">
        <f t="shared" si="5"/>
        <v>126</v>
      </c>
      <c r="N13" s="48">
        <f t="shared" si="7"/>
        <v>11</v>
      </c>
      <c r="O13" s="49">
        <f t="shared" si="6"/>
        <v>19</v>
      </c>
      <c r="P13" s="183">
        <f t="shared" si="2"/>
        <v>11</v>
      </c>
      <c r="Q13" s="50">
        <f>IF(P13="","",VLOOKUP(P13,'Bodové hodnocení'!$A$1:$B$20,2,FALSE))</f>
        <v>1</v>
      </c>
      <c r="R13" s="41"/>
      <c r="S13" s="41"/>
    </row>
    <row r="14" spans="1:19" s="25" customFormat="1" ht="15.75">
      <c r="A14" s="110" t="s">
        <v>27</v>
      </c>
      <c r="B14" s="111" t="s">
        <v>94</v>
      </c>
      <c r="C14" s="134">
        <v>62.885</v>
      </c>
      <c r="D14" s="135">
        <v>46.377</v>
      </c>
      <c r="E14" s="136">
        <f t="shared" si="0"/>
        <v>62.885</v>
      </c>
      <c r="F14" s="137">
        <f t="shared" si="1"/>
        <v>9</v>
      </c>
      <c r="G14" s="281">
        <v>107.65</v>
      </c>
      <c r="H14" s="288"/>
      <c r="I14" s="374">
        <f>IF(G14="","",G14+H14)</f>
        <v>107.65</v>
      </c>
      <c r="J14" s="282">
        <v>95.75</v>
      </c>
      <c r="K14" s="288"/>
      <c r="L14" s="283">
        <f>IF(J14="","",J14+K14)</f>
        <v>95.75</v>
      </c>
      <c r="M14" s="283">
        <f>IF(I14="","",MIN(L14,I14))</f>
        <v>95.75</v>
      </c>
      <c r="N14" s="128">
        <f t="shared" si="7"/>
        <v>9</v>
      </c>
      <c r="O14" s="129">
        <f t="shared" si="6"/>
        <v>18</v>
      </c>
      <c r="P14" s="251">
        <f t="shared" si="2"/>
        <v>9</v>
      </c>
      <c r="Q14" s="124">
        <f>IF(P14="","",VLOOKUP(P14,'Bodové hodnocení'!$A$1:$B$20,2,FALSE))</f>
        <v>3</v>
      </c>
      <c r="R14" s="41"/>
      <c r="S14" s="41"/>
    </row>
    <row r="15" spans="1:19" s="25" customFormat="1" ht="16.5" thickBot="1">
      <c r="A15" s="42" t="s">
        <v>29</v>
      </c>
      <c r="B15" s="12" t="s">
        <v>5</v>
      </c>
      <c r="C15" s="43">
        <v>28.201</v>
      </c>
      <c r="D15" s="29">
        <v>25.756</v>
      </c>
      <c r="E15" s="30">
        <f t="shared" si="0"/>
        <v>28.201</v>
      </c>
      <c r="F15" s="31">
        <f t="shared" si="1"/>
        <v>2</v>
      </c>
      <c r="G15" s="284">
        <v>103.69</v>
      </c>
      <c r="H15" s="287"/>
      <c r="I15" s="373">
        <f>IF(G15="","",G15+H15)</f>
        <v>103.69</v>
      </c>
      <c r="J15" s="277"/>
      <c r="K15" s="287"/>
      <c r="L15" s="285">
        <f>IF(J15="","",J15+K15)</f>
      </c>
      <c r="M15" s="286">
        <f>IF(I15="","",MIN(L15,I15))</f>
        <v>103.69</v>
      </c>
      <c r="N15" s="378">
        <f>IF(M15="","",RANK(M15,$M$5:$M$15,1))</f>
        <v>10</v>
      </c>
      <c r="O15" s="49">
        <f t="shared" si="6"/>
        <v>12</v>
      </c>
      <c r="P15" s="183">
        <f t="shared" si="2"/>
        <v>6</v>
      </c>
      <c r="Q15" s="50">
        <f>IF(P15="","",VLOOKUP(P15,'Bodové hodnocení'!$A$1:$B$20,2,FALSE))</f>
        <v>6</v>
      </c>
      <c r="R15" s="41"/>
      <c r="S15" s="41"/>
    </row>
    <row r="16" spans="1:19" s="25" customFormat="1" ht="16.5" thickBot="1">
      <c r="A16" s="51"/>
      <c r="B16" s="51"/>
      <c r="C16" s="52"/>
      <c r="D16" s="52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270"/>
      <c r="Q16" s="53"/>
      <c r="R16" s="41"/>
      <c r="S16" s="60"/>
    </row>
    <row r="17" spans="1:19" s="25" customFormat="1" ht="15.75" customHeight="1" thickBot="1">
      <c r="A17" s="460" t="s">
        <v>47</v>
      </c>
      <c r="B17" s="460"/>
      <c r="C17" s="460" t="s">
        <v>34</v>
      </c>
      <c r="D17" s="460"/>
      <c r="E17" s="460"/>
      <c r="F17" s="460"/>
      <c r="G17" s="464" t="s">
        <v>35</v>
      </c>
      <c r="H17" s="464"/>
      <c r="I17" s="464"/>
      <c r="J17" s="464"/>
      <c r="K17" s="464"/>
      <c r="L17" s="464"/>
      <c r="M17" s="464"/>
      <c r="N17" s="464"/>
      <c r="O17" s="461" t="s">
        <v>36</v>
      </c>
      <c r="P17" s="462" t="s">
        <v>37</v>
      </c>
      <c r="Q17" s="461" t="s">
        <v>38</v>
      </c>
      <c r="R17" s="41"/>
      <c r="S17" s="61">
        <f>IF(R17="","",VLOOKUP(R17,'Bodové hodnocení'!$A$1:$B$20,2,FALSE))</f>
      </c>
    </row>
    <row r="18" spans="1:19" s="25" customFormat="1" ht="16.5" thickBot="1">
      <c r="A18" s="186" t="s">
        <v>39</v>
      </c>
      <c r="B18" s="187" t="s">
        <v>2</v>
      </c>
      <c r="C18" s="188" t="s">
        <v>40</v>
      </c>
      <c r="D18" s="189" t="s">
        <v>41</v>
      </c>
      <c r="E18" s="190" t="s">
        <v>42</v>
      </c>
      <c r="F18" s="191" t="s">
        <v>43</v>
      </c>
      <c r="G18" s="173" t="s">
        <v>44</v>
      </c>
      <c r="H18" s="178" t="s">
        <v>45</v>
      </c>
      <c r="I18" s="201"/>
      <c r="J18" s="175" t="s">
        <v>46</v>
      </c>
      <c r="K18" s="178" t="s">
        <v>45</v>
      </c>
      <c r="L18" s="178"/>
      <c r="M18" s="200" t="s">
        <v>42</v>
      </c>
      <c r="N18" s="152" t="s">
        <v>43</v>
      </c>
      <c r="O18" s="461"/>
      <c r="P18" s="462"/>
      <c r="Q18" s="461"/>
      <c r="R18" s="41"/>
      <c r="S18" s="61">
        <f>IF(R18="","",VLOOKUP(R18,'Bodové hodnocení'!$A$1:$B$20,2,FALSE))</f>
      </c>
    </row>
    <row r="19" spans="1:19" s="25" customFormat="1" ht="15.75">
      <c r="A19" s="27" t="s">
        <v>14</v>
      </c>
      <c r="B19" s="19" t="s">
        <v>22</v>
      </c>
      <c r="C19" s="28">
        <v>21.725</v>
      </c>
      <c r="D19" s="93">
        <v>19.457</v>
      </c>
      <c r="E19" s="94">
        <f aca="true" t="shared" si="8" ref="E19:E30">IF(C19="","",MAX(C19,D19))</f>
        <v>21.725</v>
      </c>
      <c r="F19" s="55">
        <f>IF(C19="","",RANK(E19,$E$19:$E$30,1))</f>
        <v>2</v>
      </c>
      <c r="G19" s="290">
        <v>59.16</v>
      </c>
      <c r="H19" s="289"/>
      <c r="I19" s="278">
        <f>IF(G19="","",G19+H19)</f>
        <v>59.16</v>
      </c>
      <c r="J19" s="279">
        <v>74.22</v>
      </c>
      <c r="K19" s="289"/>
      <c r="L19" s="278">
        <f aca="true" t="shared" si="9" ref="L19:L30">IF(J19="","",J19+K19)</f>
        <v>74.22</v>
      </c>
      <c r="M19" s="291">
        <f>IF(I19="","",MIN(L19,I19))</f>
        <v>59.16</v>
      </c>
      <c r="N19" s="38">
        <f>IF(M19="","",RANK(M19,$M$19:$M$30,1))</f>
        <v>1</v>
      </c>
      <c r="O19" s="39">
        <f>IF(F19="","",SUM(N19,F19))</f>
        <v>3</v>
      </c>
      <c r="P19" s="250">
        <f aca="true" t="shared" si="10" ref="P19:P24">IF(O19="","",RANK(O19,$O$19:$O$30,1))</f>
        <v>1</v>
      </c>
      <c r="Q19" s="40">
        <f>IF(P19="","",VLOOKUP(P19,'Bodové hodnocení'!$A$1:$B$20,2,FALSE))</f>
        <v>11</v>
      </c>
      <c r="R19" s="41"/>
      <c r="S19" s="60"/>
    </row>
    <row r="20" spans="1:19" s="25" customFormat="1" ht="15.75">
      <c r="A20" s="116" t="s">
        <v>15</v>
      </c>
      <c r="B20" s="184" t="s">
        <v>20</v>
      </c>
      <c r="C20" s="134">
        <v>33.395</v>
      </c>
      <c r="D20" s="197">
        <v>32.355</v>
      </c>
      <c r="E20" s="198">
        <f t="shared" si="8"/>
        <v>33.395</v>
      </c>
      <c r="F20" s="199">
        <f>IF(C20="","",RANK(E20,$E$19:$E$30,1))</f>
        <v>10</v>
      </c>
      <c r="G20" s="281">
        <v>84.93</v>
      </c>
      <c r="H20" s="288"/>
      <c r="I20" s="283">
        <f aca="true" t="shared" si="11" ref="I20:I30">IF(G20="","",G20+H20)</f>
        <v>84.93</v>
      </c>
      <c r="J20" s="282"/>
      <c r="K20" s="288"/>
      <c r="L20" s="283">
        <f t="shared" si="9"/>
      </c>
      <c r="M20" s="283">
        <f aca="true" t="shared" si="12" ref="M20:M27">IF(I20="","",MIN(L20,I20))</f>
        <v>84.93</v>
      </c>
      <c r="N20" s="128">
        <f>IF(M20="","",RANK(M20,$M$19:$M$30,1))</f>
        <v>12</v>
      </c>
      <c r="O20" s="124">
        <f>IF(F20="","",SUM(N20,F20))</f>
        <v>22</v>
      </c>
      <c r="P20" s="251">
        <f t="shared" si="10"/>
        <v>12</v>
      </c>
      <c r="Q20" s="124">
        <f>IF(P20="","",VLOOKUP(P20,'Bodové hodnocení'!$A$1:$B$20,2,FALSE))</f>
        <v>1</v>
      </c>
      <c r="R20" s="41"/>
      <c r="S20" s="41"/>
    </row>
    <row r="21" spans="1:19" s="25" customFormat="1" ht="15.75">
      <c r="A21" s="42" t="s">
        <v>16</v>
      </c>
      <c r="B21" s="20" t="s">
        <v>10</v>
      </c>
      <c r="C21" s="43">
        <v>30.069</v>
      </c>
      <c r="D21" s="57">
        <v>31.098</v>
      </c>
      <c r="E21" s="95" t="s">
        <v>91</v>
      </c>
      <c r="F21" s="58">
        <v>12</v>
      </c>
      <c r="G21" s="292">
        <v>71.06</v>
      </c>
      <c r="H21" s="287"/>
      <c r="I21" s="285">
        <f t="shared" si="11"/>
        <v>71.06</v>
      </c>
      <c r="J21" s="277"/>
      <c r="K21" s="287"/>
      <c r="L21" s="285">
        <f t="shared" si="9"/>
      </c>
      <c r="M21" s="286">
        <f t="shared" si="12"/>
        <v>71.06</v>
      </c>
      <c r="N21" s="48">
        <f aca="true" t="shared" si="13" ref="N21:N30">IF(M21="","",RANK(M21,$M$19:$M$30,1))</f>
        <v>6</v>
      </c>
      <c r="O21" s="49">
        <f aca="true" t="shared" si="14" ref="O21:O30">IF(F21="","",SUM(N21,F21))</f>
        <v>18</v>
      </c>
      <c r="P21" s="183">
        <f t="shared" si="10"/>
        <v>10</v>
      </c>
      <c r="Q21" s="50">
        <f>IF(P21="","",VLOOKUP(P21,'Bodové hodnocení'!$A$1:$B$20,2,FALSE))</f>
        <v>2</v>
      </c>
      <c r="R21" s="41"/>
      <c r="S21" s="41"/>
    </row>
    <row r="22" spans="1:19" s="25" customFormat="1" ht="15.75">
      <c r="A22" s="116" t="s">
        <v>18</v>
      </c>
      <c r="B22" s="130" t="s">
        <v>28</v>
      </c>
      <c r="C22" s="134">
        <v>22.261</v>
      </c>
      <c r="D22" s="197">
        <v>25.087</v>
      </c>
      <c r="E22" s="198">
        <f t="shared" si="8"/>
        <v>25.087</v>
      </c>
      <c r="F22" s="199">
        <f aca="true" t="shared" si="15" ref="F22:F30">IF(C22="","",RANK(E22,$E$19:$E$30,1))</f>
        <v>5</v>
      </c>
      <c r="G22" s="281">
        <v>70.38</v>
      </c>
      <c r="H22" s="288"/>
      <c r="I22" s="283">
        <f t="shared" si="11"/>
        <v>70.38</v>
      </c>
      <c r="J22" s="282">
        <v>72.88</v>
      </c>
      <c r="K22" s="288">
        <v>10</v>
      </c>
      <c r="L22" s="283">
        <f t="shared" si="9"/>
        <v>82.88</v>
      </c>
      <c r="M22" s="283">
        <f t="shared" si="12"/>
        <v>70.38</v>
      </c>
      <c r="N22" s="128">
        <f t="shared" si="13"/>
        <v>5</v>
      </c>
      <c r="O22" s="124">
        <f t="shared" si="14"/>
        <v>10</v>
      </c>
      <c r="P22" s="251">
        <f t="shared" si="10"/>
        <v>3</v>
      </c>
      <c r="Q22" s="124">
        <f>IF(P22="","",VLOOKUP(P22,'Bodové hodnocení'!$A$1:$B$20,2,FALSE))</f>
        <v>9</v>
      </c>
      <c r="R22" s="24"/>
      <c r="S22" s="24"/>
    </row>
    <row r="23" spans="1:20" s="24" customFormat="1" ht="15.75">
      <c r="A23" s="42" t="s">
        <v>19</v>
      </c>
      <c r="B23" s="20" t="s">
        <v>9</v>
      </c>
      <c r="C23" s="43">
        <v>32.636</v>
      </c>
      <c r="D23" s="57">
        <v>28.941</v>
      </c>
      <c r="E23" s="95">
        <f t="shared" si="8"/>
        <v>32.636</v>
      </c>
      <c r="F23" s="58">
        <f t="shared" si="15"/>
        <v>9</v>
      </c>
      <c r="G23" s="292">
        <v>71.31</v>
      </c>
      <c r="H23" s="287">
        <v>10</v>
      </c>
      <c r="I23" s="285">
        <f t="shared" si="11"/>
        <v>81.31</v>
      </c>
      <c r="J23" s="277"/>
      <c r="K23" s="287"/>
      <c r="L23" s="285">
        <f t="shared" si="9"/>
      </c>
      <c r="M23" s="286">
        <f t="shared" si="12"/>
        <v>81.31</v>
      </c>
      <c r="N23" s="48">
        <f t="shared" si="13"/>
        <v>11</v>
      </c>
      <c r="O23" s="49">
        <f t="shared" si="14"/>
        <v>20</v>
      </c>
      <c r="P23" s="183">
        <f t="shared" si="10"/>
        <v>11</v>
      </c>
      <c r="Q23" s="50">
        <f>IF(P23="","",VLOOKUP(P23,'Bodové hodnocení'!$A$1:$B$20,2,FALSE))</f>
        <v>1</v>
      </c>
      <c r="T23" s="25"/>
    </row>
    <row r="24" spans="1:20" s="24" customFormat="1" ht="15.75">
      <c r="A24" s="116" t="s">
        <v>21</v>
      </c>
      <c r="B24" s="184" t="s">
        <v>17</v>
      </c>
      <c r="C24" s="134">
        <v>23.811</v>
      </c>
      <c r="D24" s="197">
        <v>28.277</v>
      </c>
      <c r="E24" s="198">
        <f t="shared" si="8"/>
        <v>28.277</v>
      </c>
      <c r="F24" s="199">
        <f t="shared" si="15"/>
        <v>7</v>
      </c>
      <c r="G24" s="281">
        <v>69.22</v>
      </c>
      <c r="H24" s="288">
        <v>10</v>
      </c>
      <c r="I24" s="283">
        <f t="shared" si="11"/>
        <v>79.22</v>
      </c>
      <c r="J24" s="282"/>
      <c r="K24" s="288"/>
      <c r="L24" s="283">
        <f t="shared" si="9"/>
      </c>
      <c r="M24" s="283">
        <f t="shared" si="12"/>
        <v>79.22</v>
      </c>
      <c r="N24" s="128">
        <f t="shared" si="13"/>
        <v>9</v>
      </c>
      <c r="O24" s="124">
        <f t="shared" si="14"/>
        <v>16</v>
      </c>
      <c r="P24" s="251">
        <f t="shared" si="10"/>
        <v>9</v>
      </c>
      <c r="Q24" s="124">
        <f>IF(P24="","",VLOOKUP(P24,'Bodové hodnocení'!$A$1:$B$20,2,FALSE))</f>
        <v>3</v>
      </c>
      <c r="T24" s="25"/>
    </row>
    <row r="25" spans="1:20" s="24" customFormat="1" ht="15.75">
      <c r="A25" s="42" t="s">
        <v>23</v>
      </c>
      <c r="B25" s="20" t="s">
        <v>7</v>
      </c>
      <c r="C25" s="43">
        <v>37.333</v>
      </c>
      <c r="D25" s="57">
        <v>37.554</v>
      </c>
      <c r="E25" s="95">
        <f t="shared" si="8"/>
        <v>37.554</v>
      </c>
      <c r="F25" s="58">
        <f t="shared" si="15"/>
        <v>11</v>
      </c>
      <c r="G25" s="292">
        <v>63.34</v>
      </c>
      <c r="H25" s="287"/>
      <c r="I25" s="285">
        <f t="shared" si="11"/>
        <v>63.34</v>
      </c>
      <c r="J25" s="277"/>
      <c r="K25" s="287"/>
      <c r="L25" s="285">
        <f t="shared" si="9"/>
      </c>
      <c r="M25" s="286">
        <f t="shared" si="12"/>
        <v>63.34</v>
      </c>
      <c r="N25" s="48">
        <f t="shared" si="13"/>
        <v>2</v>
      </c>
      <c r="O25" s="49">
        <f t="shared" si="14"/>
        <v>13</v>
      </c>
      <c r="P25" s="183">
        <v>7</v>
      </c>
      <c r="Q25" s="50">
        <f>IF(P25="","",VLOOKUP(P25,'Bodové hodnocení'!$A$1:$B$20,2,FALSE))</f>
        <v>5</v>
      </c>
      <c r="T25" s="25"/>
    </row>
    <row r="26" spans="1:20" s="24" customFormat="1" ht="15.75">
      <c r="A26" s="116" t="s">
        <v>24</v>
      </c>
      <c r="B26" s="184" t="s">
        <v>6</v>
      </c>
      <c r="C26" s="196">
        <v>28.862</v>
      </c>
      <c r="D26" s="197">
        <v>30.007</v>
      </c>
      <c r="E26" s="198">
        <f t="shared" si="8"/>
        <v>30.007</v>
      </c>
      <c r="F26" s="199">
        <f t="shared" si="15"/>
        <v>8</v>
      </c>
      <c r="G26" s="281">
        <v>65.07</v>
      </c>
      <c r="H26" s="288"/>
      <c r="I26" s="283">
        <f t="shared" si="11"/>
        <v>65.07</v>
      </c>
      <c r="J26" s="282"/>
      <c r="K26" s="288"/>
      <c r="L26" s="283">
        <f t="shared" si="9"/>
      </c>
      <c r="M26" s="283">
        <f t="shared" si="12"/>
        <v>65.07</v>
      </c>
      <c r="N26" s="128">
        <f t="shared" si="13"/>
        <v>3</v>
      </c>
      <c r="O26" s="124">
        <f t="shared" si="14"/>
        <v>11</v>
      </c>
      <c r="P26" s="251">
        <v>5</v>
      </c>
      <c r="Q26" s="124">
        <f>IF(P26="","",VLOOKUP(P26,'Bodové hodnocení'!$A$1:$B$20,2,FALSE))</f>
        <v>7</v>
      </c>
      <c r="T26" s="25"/>
    </row>
    <row r="27" spans="1:20" s="24" customFormat="1" ht="15.75">
      <c r="A27" s="42" t="s">
        <v>25</v>
      </c>
      <c r="B27" s="20" t="s">
        <v>4</v>
      </c>
      <c r="C27" s="43">
        <v>26.803</v>
      </c>
      <c r="D27" s="57">
        <v>25.383</v>
      </c>
      <c r="E27" s="95">
        <f t="shared" si="8"/>
        <v>26.803</v>
      </c>
      <c r="F27" s="58">
        <f t="shared" si="15"/>
        <v>6</v>
      </c>
      <c r="G27" s="292">
        <v>74.9</v>
      </c>
      <c r="H27" s="287"/>
      <c r="I27" s="285">
        <f t="shared" si="11"/>
        <v>74.9</v>
      </c>
      <c r="J27" s="277">
        <v>85.06</v>
      </c>
      <c r="K27" s="287">
        <v>10</v>
      </c>
      <c r="L27" s="285">
        <f t="shared" si="9"/>
        <v>95.06</v>
      </c>
      <c r="M27" s="286">
        <f t="shared" si="12"/>
        <v>74.9</v>
      </c>
      <c r="N27" s="48">
        <f t="shared" si="13"/>
        <v>8</v>
      </c>
      <c r="O27" s="49">
        <f t="shared" si="14"/>
        <v>14</v>
      </c>
      <c r="P27" s="183">
        <f>IF(O27="","",RANK(O27,$O$19:$O$30,1))</f>
        <v>8</v>
      </c>
      <c r="Q27" s="50">
        <f>IF(P27="","",VLOOKUP(P27,'Bodové hodnocení'!$A$1:$B$20,2,FALSE))</f>
        <v>4</v>
      </c>
      <c r="T27" s="25"/>
    </row>
    <row r="28" spans="1:20" s="24" customFormat="1" ht="15.75">
      <c r="A28" s="116" t="s">
        <v>27</v>
      </c>
      <c r="B28" s="184" t="s">
        <v>12</v>
      </c>
      <c r="C28" s="196">
        <v>20.19</v>
      </c>
      <c r="D28" s="197">
        <v>20.922</v>
      </c>
      <c r="E28" s="198">
        <f t="shared" si="8"/>
        <v>20.922</v>
      </c>
      <c r="F28" s="199">
        <f t="shared" si="15"/>
        <v>1</v>
      </c>
      <c r="G28" s="281">
        <v>66.06</v>
      </c>
      <c r="H28" s="288"/>
      <c r="I28" s="283">
        <f t="shared" si="11"/>
        <v>66.06</v>
      </c>
      <c r="J28" s="282">
        <v>77.53</v>
      </c>
      <c r="K28" s="288"/>
      <c r="L28" s="283">
        <f t="shared" si="9"/>
        <v>77.53</v>
      </c>
      <c r="M28" s="283">
        <f>IF(I28="","",MIN(L28,I28))</f>
        <v>66.06</v>
      </c>
      <c r="N28" s="128">
        <f t="shared" si="13"/>
        <v>4</v>
      </c>
      <c r="O28" s="124">
        <f t="shared" si="14"/>
        <v>5</v>
      </c>
      <c r="P28" s="251">
        <f>IF(O28="","",RANK(O28,$O$19:$O$30,1))</f>
        <v>2</v>
      </c>
      <c r="Q28" s="124">
        <f>IF(P28="","",VLOOKUP(P28,'Bodové hodnocení'!$A$1:$B$20,2,FALSE))</f>
        <v>10</v>
      </c>
      <c r="T28" s="25"/>
    </row>
    <row r="29" spans="1:20" s="24" customFormat="1" ht="15.75">
      <c r="A29" s="64" t="s">
        <v>29</v>
      </c>
      <c r="B29" s="21" t="s">
        <v>8</v>
      </c>
      <c r="C29" s="43">
        <v>23.693</v>
      </c>
      <c r="D29" s="57">
        <v>23.249</v>
      </c>
      <c r="E29" s="95">
        <f t="shared" si="8"/>
        <v>23.693</v>
      </c>
      <c r="F29" s="58">
        <f t="shared" si="15"/>
        <v>4</v>
      </c>
      <c r="G29" s="292">
        <v>63.34</v>
      </c>
      <c r="H29" s="287">
        <v>10</v>
      </c>
      <c r="I29" s="285">
        <f t="shared" si="11"/>
        <v>73.34</v>
      </c>
      <c r="J29" s="277"/>
      <c r="K29" s="287"/>
      <c r="L29" s="285">
        <f t="shared" si="9"/>
      </c>
      <c r="M29" s="286">
        <f>IF(I29="","",MIN(L29,I29))</f>
        <v>73.34</v>
      </c>
      <c r="N29" s="48">
        <f t="shared" si="13"/>
        <v>7</v>
      </c>
      <c r="O29" s="49">
        <f t="shared" si="14"/>
        <v>11</v>
      </c>
      <c r="P29" s="183">
        <f>IF(O29="","",RANK(O29,$O$19:$O$30,1))</f>
        <v>4</v>
      </c>
      <c r="Q29" s="50">
        <f>IF(P29="","",VLOOKUP(P29,'Bodové hodnocení'!$A$1:$B$20,2,FALSE))</f>
        <v>8</v>
      </c>
      <c r="T29" s="25"/>
    </row>
    <row r="30" spans="1:20" s="24" customFormat="1" ht="16.5" thickBot="1">
      <c r="A30" s="110" t="s">
        <v>30</v>
      </c>
      <c r="B30" s="184" t="s">
        <v>5</v>
      </c>
      <c r="C30" s="196">
        <v>22.439</v>
      </c>
      <c r="D30" s="197">
        <v>21.019</v>
      </c>
      <c r="E30" s="198">
        <f t="shared" si="8"/>
        <v>22.439</v>
      </c>
      <c r="F30" s="199">
        <f t="shared" si="15"/>
        <v>3</v>
      </c>
      <c r="G30" s="293">
        <v>70.69</v>
      </c>
      <c r="H30" s="296">
        <v>10</v>
      </c>
      <c r="I30" s="295">
        <f t="shared" si="11"/>
        <v>80.69</v>
      </c>
      <c r="J30" s="294"/>
      <c r="K30" s="296"/>
      <c r="L30" s="295">
        <f t="shared" si="9"/>
      </c>
      <c r="M30" s="295">
        <f>IF(I30="","",MIN(L30,I30))</f>
        <v>80.69</v>
      </c>
      <c r="N30" s="128">
        <f t="shared" si="13"/>
        <v>10</v>
      </c>
      <c r="O30" s="124">
        <f t="shared" si="14"/>
        <v>13</v>
      </c>
      <c r="P30" s="251">
        <f>IF(O30="","",RANK(O30,$O$19:$O$30,1))</f>
        <v>6</v>
      </c>
      <c r="Q30" s="124">
        <f>IF(P30="","",VLOOKUP(P30,'Bodové hodnocení'!$A$1:$B$20,2,FALSE))</f>
        <v>6</v>
      </c>
      <c r="T30" s="25"/>
    </row>
    <row r="31" spans="1:17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72"/>
      <c r="Q31" s="17"/>
    </row>
  </sheetData>
  <sheetProtection selectLockedCells="1" selectUnlockedCells="1"/>
  <mergeCells count="13">
    <mergeCell ref="A1:Q1"/>
    <mergeCell ref="A3:B3"/>
    <mergeCell ref="C3:F3"/>
    <mergeCell ref="G3:N3"/>
    <mergeCell ref="O3:O4"/>
    <mergeCell ref="P3:P4"/>
    <mergeCell ref="Q3:Q4"/>
    <mergeCell ref="A17:B17"/>
    <mergeCell ref="C17:F17"/>
    <mergeCell ref="G17:N17"/>
    <mergeCell ref="O17:O18"/>
    <mergeCell ref="P17:P18"/>
    <mergeCell ref="Q17:Q18"/>
  </mergeCells>
  <printOptions/>
  <pageMargins left="0.11811023622047245" right="0.11811023622047245" top="0.5905511811023623" bottom="0.5905511811023623" header="0.5118110236220472" footer="0.31496062992125984"/>
  <pageSetup horizontalDpi="300" verticalDpi="300" orientation="landscape" paperSize="9" scale="69" r:id="rId1"/>
  <headerFooter alignWithMargins="0">
    <oddFooter>&amp;CHlučinská liga mládeže - 5. ročník 2016 / 2017&amp;RPro HLM zpracoval Durlák Jan</oddFooter>
  </headerFooter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30"/>
  <sheetViews>
    <sheetView showGridLines="0" zoomScale="90" zoomScaleNormal="90" zoomScaleSheetLayoutView="80" zoomScalePageLayoutView="0" workbookViewId="0" topLeftCell="A1">
      <selection activeCell="T28" sqref="T28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3" width="12.7109375" style="0" customWidth="1"/>
    <col min="4" max="4" width="12.7109375" style="0" hidden="1" customWidth="1"/>
    <col min="5" max="6" width="13.7109375" style="0" customWidth="1"/>
    <col min="7" max="7" width="13.7109375" style="0" hidden="1" customWidth="1"/>
    <col min="8" max="9" width="13.7109375" style="0" customWidth="1"/>
    <col min="10" max="11" width="10.7109375" style="0" customWidth="1"/>
    <col min="12" max="12" width="10.421875" style="0" customWidth="1"/>
    <col min="13" max="13" width="12.421875" style="0" hidden="1" customWidth="1"/>
    <col min="14" max="15" width="10.7109375" style="0" customWidth="1"/>
    <col min="16" max="16" width="15.28125" style="0" hidden="1" customWidth="1"/>
    <col min="17" max="17" width="13.7109375" style="0" customWidth="1"/>
    <col min="18" max="18" width="10.7109375" style="0" customWidth="1"/>
    <col min="19" max="19" width="17.140625" style="0" customWidth="1"/>
    <col min="20" max="20" width="10.7109375" style="269" customWidth="1"/>
    <col min="21" max="21" width="10.7109375" style="0" customWidth="1"/>
    <col min="22" max="23" width="9.140625" style="24" customWidth="1"/>
    <col min="24" max="24" width="9.140625" style="25" customWidth="1"/>
  </cols>
  <sheetData>
    <row r="1" spans="1:21" ht="22.5">
      <c r="A1" s="463" t="s">
        <v>86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</row>
    <row r="2" ht="16.5" thickBot="1">
      <c r="A2" s="26"/>
    </row>
    <row r="3" spans="1:21" ht="15.75" customHeight="1" thickBot="1">
      <c r="A3" s="464" t="s">
        <v>33</v>
      </c>
      <c r="B3" s="464"/>
      <c r="C3" s="464" t="s">
        <v>68</v>
      </c>
      <c r="D3" s="464"/>
      <c r="E3" s="464"/>
      <c r="F3" s="464"/>
      <c r="G3" s="464"/>
      <c r="H3" s="464"/>
      <c r="I3" s="464"/>
      <c r="J3" s="464"/>
      <c r="K3" s="466" t="s">
        <v>35</v>
      </c>
      <c r="L3" s="466"/>
      <c r="M3" s="466"/>
      <c r="N3" s="466"/>
      <c r="O3" s="466"/>
      <c r="P3" s="466"/>
      <c r="Q3" s="466"/>
      <c r="R3" s="466"/>
      <c r="S3" s="465" t="s">
        <v>36</v>
      </c>
      <c r="T3" s="462" t="s">
        <v>37</v>
      </c>
      <c r="U3" s="461" t="s">
        <v>38</v>
      </c>
    </row>
    <row r="4" spans="1:21" ht="16.5" thickBot="1">
      <c r="A4" s="173" t="s">
        <v>39</v>
      </c>
      <c r="B4" s="174" t="s">
        <v>2</v>
      </c>
      <c r="C4" s="177" t="s">
        <v>44</v>
      </c>
      <c r="D4" s="178" t="s">
        <v>46</v>
      </c>
      <c r="E4" s="178" t="s">
        <v>42</v>
      </c>
      <c r="F4" s="177" t="s">
        <v>44</v>
      </c>
      <c r="G4" s="178" t="s">
        <v>46</v>
      </c>
      <c r="H4" s="178" t="s">
        <v>42</v>
      </c>
      <c r="I4" s="179" t="s">
        <v>42</v>
      </c>
      <c r="J4" s="152" t="s">
        <v>43</v>
      </c>
      <c r="K4" s="177" t="s">
        <v>44</v>
      </c>
      <c r="L4" s="178" t="s">
        <v>45</v>
      </c>
      <c r="M4" s="177"/>
      <c r="N4" s="178" t="s">
        <v>46</v>
      </c>
      <c r="O4" s="178" t="s">
        <v>45</v>
      </c>
      <c r="P4" s="178"/>
      <c r="Q4" s="179" t="s">
        <v>42</v>
      </c>
      <c r="R4" s="152" t="s">
        <v>43</v>
      </c>
      <c r="S4" s="465"/>
      <c r="T4" s="462"/>
      <c r="U4" s="461"/>
    </row>
    <row r="5" spans="1:23" ht="15.75">
      <c r="A5" s="27" t="s">
        <v>14</v>
      </c>
      <c r="B5" s="19" t="s">
        <v>93</v>
      </c>
      <c r="C5" s="72">
        <v>0.0008231944444444444</v>
      </c>
      <c r="D5" s="32"/>
      <c r="E5" s="34">
        <f>IF(C5="","",MAX(C5,D5))</f>
        <v>0.0008231944444444444</v>
      </c>
      <c r="F5" s="35">
        <v>0.0009196874999999999</v>
      </c>
      <c r="G5" s="35"/>
      <c r="H5" s="34">
        <f>IF(F5="","",MAX(F5,G5))</f>
        <v>0.0009196874999999999</v>
      </c>
      <c r="I5" s="37">
        <f>IF(E5="","",MIN(H5,E5))</f>
        <v>0.0008231944444444444</v>
      </c>
      <c r="J5" s="38">
        <f>IF(I5="","",RANK(I5,$I$5:$I$15,1))</f>
        <v>1</v>
      </c>
      <c r="K5" s="276">
        <v>96.24</v>
      </c>
      <c r="L5" s="287">
        <v>10</v>
      </c>
      <c r="M5" s="278">
        <f>IF(K5="","",K5+L5)</f>
        <v>106.24</v>
      </c>
      <c r="N5" s="279">
        <v>99.23</v>
      </c>
      <c r="O5" s="289">
        <v>20</v>
      </c>
      <c r="P5" s="278">
        <f>IF(N5="","",N5+O5)</f>
        <v>119.23</v>
      </c>
      <c r="Q5" s="286">
        <f aca="true" t="shared" si="0" ref="Q5:Q15">IF(M5="","",MIN(P5,M5))</f>
        <v>106.24</v>
      </c>
      <c r="R5" s="38">
        <f aca="true" t="shared" si="1" ref="R5:R15">IF(Q5="","",RANK(Q5,$Q$5:$Q$15,1))</f>
        <v>8</v>
      </c>
      <c r="S5" s="39">
        <f>IF(J5="","",SUM(R5,J5))</f>
        <v>9</v>
      </c>
      <c r="T5" s="183">
        <f>IF(S5="","",RANK(S5,$S$5:$S$15,1))</f>
        <v>4</v>
      </c>
      <c r="U5" s="50">
        <f>IF(T5="","",VLOOKUP(T5,'Bodové hodnocení'!$A$1:$B$20,2,FALSE))</f>
        <v>8</v>
      </c>
      <c r="V5" s="41"/>
      <c r="W5" s="41"/>
    </row>
    <row r="6" spans="1:23" ht="15.75">
      <c r="A6" s="116" t="s">
        <v>15</v>
      </c>
      <c r="B6" s="130" t="s">
        <v>17</v>
      </c>
      <c r="C6" s="180">
        <v>0.0011361805555555554</v>
      </c>
      <c r="D6" s="119"/>
      <c r="E6" s="126">
        <f aca="true" t="shared" si="2" ref="E6:E14">IF(C6="","",MAX(C6,D6))</f>
        <v>0.0011361805555555554</v>
      </c>
      <c r="F6" s="119"/>
      <c r="G6" s="119"/>
      <c r="H6" s="126">
        <f aca="true" t="shared" si="3" ref="H6:H15">IF(F6="","",MAX(F6,G6))</f>
      </c>
      <c r="I6" s="126">
        <f aca="true" t="shared" si="4" ref="I6:I14">IF(E6="","",MIN(H6,E6))</f>
        <v>0.0011361805555555554</v>
      </c>
      <c r="J6" s="381">
        <f aca="true" t="shared" si="5" ref="J6:J14">IF(I6="","",RANK(I6,$I$5:$I$15,1))</f>
        <v>9</v>
      </c>
      <c r="K6" s="281">
        <v>101.86</v>
      </c>
      <c r="L6" s="288">
        <v>10</v>
      </c>
      <c r="M6" s="374">
        <f>IF(K6="","",K6+L6)</f>
        <v>111.86</v>
      </c>
      <c r="N6" s="282"/>
      <c r="O6" s="288"/>
      <c r="P6" s="283">
        <f>IF(N6="","",N6+O6)</f>
      </c>
      <c r="Q6" s="283">
        <f>IF(M6="","",MIN(P6,M6))</f>
        <v>111.86</v>
      </c>
      <c r="R6" s="128">
        <f t="shared" si="1"/>
        <v>9</v>
      </c>
      <c r="S6" s="129">
        <f>IF(J6="","",SUM(R6,J6))</f>
        <v>18</v>
      </c>
      <c r="T6" s="267">
        <v>11</v>
      </c>
      <c r="U6" s="161">
        <f>IF(T6="","",VLOOKUP(T6,'Bodové hodnocení'!$A$1:$B$20,2,FALSE))</f>
        <v>1</v>
      </c>
      <c r="V6" s="41"/>
      <c r="W6" s="41"/>
    </row>
    <row r="7" spans="1:23" ht="15.75">
      <c r="A7" s="42" t="s">
        <v>16</v>
      </c>
      <c r="B7" s="20" t="s">
        <v>6</v>
      </c>
      <c r="C7" s="74">
        <v>0.0008310416666666666</v>
      </c>
      <c r="D7" s="46"/>
      <c r="E7" s="45">
        <f t="shared" si="2"/>
        <v>0.0008310416666666666</v>
      </c>
      <c r="F7" s="46"/>
      <c r="G7" s="46"/>
      <c r="H7" s="45">
        <f t="shared" si="3"/>
      </c>
      <c r="I7" s="47">
        <f t="shared" si="4"/>
        <v>0.0008310416666666666</v>
      </c>
      <c r="J7" s="48">
        <f t="shared" si="5"/>
        <v>2</v>
      </c>
      <c r="K7" s="284">
        <v>92.26</v>
      </c>
      <c r="L7" s="287"/>
      <c r="M7" s="285">
        <f aca="true" t="shared" si="6" ref="M7:M15">IF(K7="","",K7+L7)</f>
        <v>92.26</v>
      </c>
      <c r="N7" s="277"/>
      <c r="O7" s="287"/>
      <c r="P7" s="285">
        <f aca="true" t="shared" si="7" ref="P7:P15">IF(N7="","",N7+O7)</f>
      </c>
      <c r="Q7" s="286">
        <f t="shared" si="0"/>
        <v>92.26</v>
      </c>
      <c r="R7" s="48">
        <f t="shared" si="1"/>
        <v>3</v>
      </c>
      <c r="S7" s="49">
        <f aca="true" t="shared" si="8" ref="S7:S14">IF(J7="","",SUM(R7,J7))</f>
        <v>5</v>
      </c>
      <c r="T7" s="183">
        <f aca="true" t="shared" si="9" ref="T7:T14">IF(S7="","",RANK(S7,$S$5:$S$15,1))</f>
        <v>1</v>
      </c>
      <c r="U7" s="50">
        <f>IF(T7="","",VLOOKUP(T7,'Bodové hodnocení'!$A$1:$B$20,2,FALSE))</f>
        <v>11</v>
      </c>
      <c r="V7" s="41"/>
      <c r="W7" s="41"/>
    </row>
    <row r="8" spans="1:23" s="25" customFormat="1" ht="15.75">
      <c r="A8" s="116" t="s">
        <v>18</v>
      </c>
      <c r="B8" s="130" t="s">
        <v>4</v>
      </c>
      <c r="C8" s="180">
        <v>0.001058460648148148</v>
      </c>
      <c r="D8" s="119"/>
      <c r="E8" s="126">
        <f t="shared" si="2"/>
        <v>0.001058460648148148</v>
      </c>
      <c r="F8" s="119"/>
      <c r="G8" s="119"/>
      <c r="H8" s="126">
        <f t="shared" si="3"/>
      </c>
      <c r="I8" s="126">
        <f t="shared" si="4"/>
        <v>0.001058460648148148</v>
      </c>
      <c r="J8" s="381">
        <f t="shared" si="5"/>
        <v>8</v>
      </c>
      <c r="K8" s="281">
        <v>100.96</v>
      </c>
      <c r="L8" s="288"/>
      <c r="M8" s="374">
        <f t="shared" si="6"/>
        <v>100.96</v>
      </c>
      <c r="N8" s="282"/>
      <c r="O8" s="288"/>
      <c r="P8" s="283">
        <f t="shared" si="7"/>
      </c>
      <c r="Q8" s="283">
        <f t="shared" si="0"/>
        <v>100.96</v>
      </c>
      <c r="R8" s="128">
        <f t="shared" si="1"/>
        <v>7</v>
      </c>
      <c r="S8" s="129">
        <f t="shared" si="8"/>
        <v>15</v>
      </c>
      <c r="T8" s="267">
        <f t="shared" si="9"/>
        <v>8</v>
      </c>
      <c r="U8" s="161">
        <f>IF(T8="","",VLOOKUP(T8,'Bodové hodnocení'!$A$1:$B$20,2,FALSE))</f>
        <v>4</v>
      </c>
      <c r="V8" s="41"/>
      <c r="W8" s="41"/>
    </row>
    <row r="9" spans="1:23" s="25" customFormat="1" ht="15.75">
      <c r="A9" s="42" t="s">
        <v>19</v>
      </c>
      <c r="B9" s="21" t="s">
        <v>22</v>
      </c>
      <c r="C9" s="74">
        <v>0.0008893402777777779</v>
      </c>
      <c r="D9" s="46"/>
      <c r="E9" s="45">
        <f t="shared" si="2"/>
        <v>0.0008893402777777779</v>
      </c>
      <c r="F9" s="46"/>
      <c r="G9" s="46"/>
      <c r="H9" s="45">
        <f t="shared" si="3"/>
      </c>
      <c r="I9" s="47">
        <f t="shared" si="4"/>
        <v>0.0008893402777777779</v>
      </c>
      <c r="J9" s="48">
        <f t="shared" si="5"/>
        <v>5</v>
      </c>
      <c r="K9" s="284">
        <v>87.56</v>
      </c>
      <c r="L9" s="287">
        <v>10</v>
      </c>
      <c r="M9" s="285">
        <f t="shared" si="6"/>
        <v>97.56</v>
      </c>
      <c r="N9" s="277"/>
      <c r="O9" s="287"/>
      <c r="P9" s="285">
        <f t="shared" si="7"/>
      </c>
      <c r="Q9" s="286">
        <f t="shared" si="0"/>
        <v>97.56</v>
      </c>
      <c r="R9" s="48">
        <f t="shared" si="1"/>
        <v>5</v>
      </c>
      <c r="S9" s="49">
        <f t="shared" si="8"/>
        <v>10</v>
      </c>
      <c r="T9" s="183">
        <f t="shared" si="9"/>
        <v>5</v>
      </c>
      <c r="U9" s="50">
        <f>IF(T9="","",VLOOKUP(T9,'Bodové hodnocení'!$A$1:$B$20,2,FALSE))</f>
        <v>7</v>
      </c>
      <c r="V9" s="41"/>
      <c r="W9" s="41"/>
    </row>
    <row r="10" spans="1:23" s="25" customFormat="1" ht="15.75">
      <c r="A10" s="116" t="s">
        <v>21</v>
      </c>
      <c r="B10" s="379" t="s">
        <v>5</v>
      </c>
      <c r="C10" s="180">
        <v>0.0009123726851851852</v>
      </c>
      <c r="D10" s="119"/>
      <c r="E10" s="126">
        <f t="shared" si="2"/>
        <v>0.0009123726851851852</v>
      </c>
      <c r="F10" s="119"/>
      <c r="G10" s="119"/>
      <c r="H10" s="126">
        <f t="shared" si="3"/>
      </c>
      <c r="I10" s="126">
        <f t="shared" si="4"/>
        <v>0.0009123726851851852</v>
      </c>
      <c r="J10" s="381">
        <f t="shared" si="5"/>
        <v>6</v>
      </c>
      <c r="K10" s="281">
        <v>80.71</v>
      </c>
      <c r="L10" s="288"/>
      <c r="M10" s="374">
        <f t="shared" si="6"/>
        <v>80.71</v>
      </c>
      <c r="N10" s="282"/>
      <c r="O10" s="288"/>
      <c r="P10" s="283">
        <f t="shared" si="7"/>
      </c>
      <c r="Q10" s="283">
        <f t="shared" si="0"/>
        <v>80.71</v>
      </c>
      <c r="R10" s="128">
        <f t="shared" si="1"/>
        <v>1</v>
      </c>
      <c r="S10" s="129">
        <f t="shared" si="8"/>
        <v>7</v>
      </c>
      <c r="T10" s="267">
        <f t="shared" si="9"/>
        <v>3</v>
      </c>
      <c r="U10" s="161">
        <f>IF(T10="","",VLOOKUP(T10,'Bodové hodnocení'!$A$1:$B$20,2,FALSE))</f>
        <v>9</v>
      </c>
      <c r="V10" s="41"/>
      <c r="W10" s="41"/>
    </row>
    <row r="11" spans="1:23" s="25" customFormat="1" ht="15.75">
      <c r="A11" s="42" t="s">
        <v>23</v>
      </c>
      <c r="B11" s="21" t="s">
        <v>9</v>
      </c>
      <c r="C11" s="74">
        <v>0.0008655208333333335</v>
      </c>
      <c r="D11" s="46"/>
      <c r="E11" s="45">
        <f t="shared" si="2"/>
        <v>0.0008655208333333335</v>
      </c>
      <c r="F11" s="46"/>
      <c r="G11" s="46"/>
      <c r="H11" s="45">
        <f t="shared" si="3"/>
      </c>
      <c r="I11" s="47">
        <f t="shared" si="4"/>
        <v>0.0008655208333333335</v>
      </c>
      <c r="J11" s="48">
        <f t="shared" si="5"/>
        <v>3</v>
      </c>
      <c r="K11" s="284">
        <v>89.14</v>
      </c>
      <c r="L11" s="287"/>
      <c r="M11" s="285">
        <f>IF(K11="","",K11+L11)</f>
        <v>89.14</v>
      </c>
      <c r="N11" s="277"/>
      <c r="O11" s="287"/>
      <c r="P11" s="285">
        <f t="shared" si="7"/>
      </c>
      <c r="Q11" s="286">
        <f t="shared" si="0"/>
        <v>89.14</v>
      </c>
      <c r="R11" s="48">
        <f t="shared" si="1"/>
        <v>2</v>
      </c>
      <c r="S11" s="49">
        <f t="shared" si="8"/>
        <v>5</v>
      </c>
      <c r="T11" s="183">
        <v>2</v>
      </c>
      <c r="U11" s="50">
        <f>IF(T11="","",VLOOKUP(T11,'Bodové hodnocení'!$A$1:$B$20,2,FALSE))</f>
        <v>10</v>
      </c>
      <c r="V11" s="41"/>
      <c r="W11" s="41"/>
    </row>
    <row r="12" spans="1:23" s="25" customFormat="1" ht="15.75">
      <c r="A12" s="110" t="s">
        <v>24</v>
      </c>
      <c r="B12" s="379" t="s">
        <v>8</v>
      </c>
      <c r="C12" s="180" t="s">
        <v>91</v>
      </c>
      <c r="D12" s="119"/>
      <c r="E12" s="126" t="s">
        <v>91</v>
      </c>
      <c r="F12" s="119"/>
      <c r="G12" s="119"/>
      <c r="H12" s="126">
        <f t="shared" si="3"/>
      </c>
      <c r="I12" s="126" t="s">
        <v>91</v>
      </c>
      <c r="J12" s="381">
        <v>10</v>
      </c>
      <c r="K12" s="281">
        <v>99.53</v>
      </c>
      <c r="L12" s="288"/>
      <c r="M12" s="374">
        <f t="shared" si="6"/>
        <v>99.53</v>
      </c>
      <c r="N12" s="282"/>
      <c r="O12" s="288"/>
      <c r="P12" s="283">
        <f t="shared" si="7"/>
      </c>
      <c r="Q12" s="283">
        <f t="shared" si="0"/>
        <v>99.53</v>
      </c>
      <c r="R12" s="128">
        <f t="shared" si="1"/>
        <v>6</v>
      </c>
      <c r="S12" s="129">
        <f t="shared" si="8"/>
        <v>16</v>
      </c>
      <c r="T12" s="267">
        <f t="shared" si="9"/>
        <v>9</v>
      </c>
      <c r="U12" s="161">
        <f>IF(T12="","",VLOOKUP(T12,'Bodové hodnocení'!$A$1:$B$20,2,FALSE))</f>
        <v>3</v>
      </c>
      <c r="V12" s="41"/>
      <c r="W12" s="41"/>
    </row>
    <row r="13" spans="1:23" s="25" customFormat="1" ht="15.75">
      <c r="A13" s="42" t="s">
        <v>25</v>
      </c>
      <c r="B13" s="21" t="s">
        <v>94</v>
      </c>
      <c r="C13" s="74">
        <v>0.0008850462962962962</v>
      </c>
      <c r="D13" s="46"/>
      <c r="E13" s="45">
        <f t="shared" si="2"/>
        <v>0.0008850462962962962</v>
      </c>
      <c r="F13" s="46" t="s">
        <v>91</v>
      </c>
      <c r="G13" s="46"/>
      <c r="H13" s="45" t="s">
        <v>91</v>
      </c>
      <c r="I13" s="47">
        <f t="shared" si="4"/>
        <v>0.0008850462962962962</v>
      </c>
      <c r="J13" s="48">
        <f t="shared" si="5"/>
        <v>4</v>
      </c>
      <c r="K13" s="284">
        <v>90.39</v>
      </c>
      <c r="L13" s="287">
        <v>50</v>
      </c>
      <c r="M13" s="285">
        <f t="shared" si="6"/>
        <v>140.39</v>
      </c>
      <c r="N13" s="277">
        <v>129.06</v>
      </c>
      <c r="O13" s="287">
        <v>20</v>
      </c>
      <c r="P13" s="285">
        <f t="shared" si="7"/>
        <v>149.06</v>
      </c>
      <c r="Q13" s="286">
        <f t="shared" si="0"/>
        <v>140.39</v>
      </c>
      <c r="R13" s="48">
        <f t="shared" si="1"/>
        <v>10</v>
      </c>
      <c r="S13" s="49">
        <f t="shared" si="8"/>
        <v>14</v>
      </c>
      <c r="T13" s="183">
        <f t="shared" si="9"/>
        <v>6</v>
      </c>
      <c r="U13" s="50">
        <f>IF(T13="","",VLOOKUP(T13,'Bodové hodnocení'!$A$1:$B$20,2,FALSE))</f>
        <v>6</v>
      </c>
      <c r="V13" s="41"/>
      <c r="W13" s="60"/>
    </row>
    <row r="14" spans="1:23" s="25" customFormat="1" ht="15.75" customHeight="1">
      <c r="A14" s="110" t="s">
        <v>27</v>
      </c>
      <c r="B14" s="130" t="s">
        <v>7</v>
      </c>
      <c r="C14" s="180">
        <v>0.0010292592592592593</v>
      </c>
      <c r="D14" s="119"/>
      <c r="E14" s="126">
        <f t="shared" si="2"/>
        <v>0.0010292592592592593</v>
      </c>
      <c r="F14" s="119"/>
      <c r="G14" s="119"/>
      <c r="H14" s="126">
        <f t="shared" si="3"/>
      </c>
      <c r="I14" s="126">
        <f t="shared" si="4"/>
        <v>0.0010292592592592593</v>
      </c>
      <c r="J14" s="381">
        <f t="shared" si="5"/>
        <v>7</v>
      </c>
      <c r="K14" s="281">
        <v>137.9</v>
      </c>
      <c r="L14" s="288">
        <v>30</v>
      </c>
      <c r="M14" s="374">
        <f t="shared" si="6"/>
        <v>167.9</v>
      </c>
      <c r="N14" s="282"/>
      <c r="O14" s="288"/>
      <c r="P14" s="283">
        <f t="shared" si="7"/>
      </c>
      <c r="Q14" s="283">
        <f t="shared" si="0"/>
        <v>167.9</v>
      </c>
      <c r="R14" s="128">
        <f t="shared" si="1"/>
        <v>11</v>
      </c>
      <c r="S14" s="129">
        <f t="shared" si="8"/>
        <v>18</v>
      </c>
      <c r="T14" s="267">
        <f t="shared" si="9"/>
        <v>10</v>
      </c>
      <c r="U14" s="161">
        <f>IF(T14="","",VLOOKUP(T14,'Bodové hodnocení'!$A$1:$B$20,2,FALSE))</f>
        <v>2</v>
      </c>
      <c r="V14" s="41"/>
      <c r="W14" s="61">
        <f>IF(V14="","",VLOOKUP(V14,'Bodové hodnocení'!$A$1:$B$20,2,FALSE))</f>
      </c>
    </row>
    <row r="15" spans="1:23" s="25" customFormat="1" ht="16.5" thickBot="1">
      <c r="A15" s="42" t="s">
        <v>29</v>
      </c>
      <c r="B15" s="22" t="s">
        <v>28</v>
      </c>
      <c r="C15" s="380" t="s">
        <v>91</v>
      </c>
      <c r="D15" s="46"/>
      <c r="E15" s="45" t="s">
        <v>91</v>
      </c>
      <c r="F15" s="46"/>
      <c r="G15" s="46"/>
      <c r="H15" s="45">
        <f t="shared" si="3"/>
      </c>
      <c r="I15" s="47" t="s">
        <v>91</v>
      </c>
      <c r="J15" s="378">
        <v>10</v>
      </c>
      <c r="K15" s="284">
        <v>92.9</v>
      </c>
      <c r="L15" s="287"/>
      <c r="M15" s="373">
        <f t="shared" si="6"/>
        <v>92.9</v>
      </c>
      <c r="N15" s="277"/>
      <c r="O15" s="287"/>
      <c r="P15" s="285">
        <f t="shared" si="7"/>
      </c>
      <c r="Q15" s="286">
        <f t="shared" si="0"/>
        <v>92.9</v>
      </c>
      <c r="R15" s="48">
        <f t="shared" si="1"/>
        <v>4</v>
      </c>
      <c r="S15" s="49">
        <f>IF(J15="","",SUM(R15,J15))</f>
        <v>14</v>
      </c>
      <c r="T15" s="183">
        <v>7</v>
      </c>
      <c r="U15" s="50">
        <f>IF(T15="","",VLOOKUP(T15,'Bodové hodnocení'!$A$1:$B$20,2,FALSE))</f>
        <v>5</v>
      </c>
      <c r="V15" s="41"/>
      <c r="W15" s="61">
        <f>IF(V15="","",VLOOKUP(V15,'Bodové hodnocení'!$A$1:$B$20,2,FALSE))</f>
      </c>
    </row>
    <row r="16" spans="1:23" s="25" customFormat="1" ht="16.5" thickBot="1">
      <c r="A16" s="51"/>
      <c r="B16" s="51"/>
      <c r="C16" s="52"/>
      <c r="D16" s="52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270"/>
      <c r="U16" s="53"/>
      <c r="V16" s="41"/>
      <c r="W16" s="60"/>
    </row>
    <row r="17" spans="1:23" s="25" customFormat="1" ht="16.5" thickBot="1">
      <c r="A17" s="464" t="s">
        <v>47</v>
      </c>
      <c r="B17" s="464"/>
      <c r="C17" s="464" t="s">
        <v>68</v>
      </c>
      <c r="D17" s="464"/>
      <c r="E17" s="464"/>
      <c r="F17" s="464"/>
      <c r="G17" s="464"/>
      <c r="H17" s="464"/>
      <c r="I17" s="464"/>
      <c r="J17" s="464"/>
      <c r="K17" s="466" t="s">
        <v>35</v>
      </c>
      <c r="L17" s="466"/>
      <c r="M17" s="466"/>
      <c r="N17" s="466"/>
      <c r="O17" s="466"/>
      <c r="P17" s="466"/>
      <c r="Q17" s="466"/>
      <c r="R17" s="466"/>
      <c r="S17" s="465" t="s">
        <v>36</v>
      </c>
      <c r="T17" s="462" t="s">
        <v>37</v>
      </c>
      <c r="U17" s="461" t="s">
        <v>38</v>
      </c>
      <c r="V17" s="41"/>
      <c r="W17" s="60"/>
    </row>
    <row r="18" spans="1:23" s="25" customFormat="1" ht="16.5" thickBot="1">
      <c r="A18" s="131" t="s">
        <v>39</v>
      </c>
      <c r="B18" s="125" t="s">
        <v>2</v>
      </c>
      <c r="C18" s="177" t="s">
        <v>44</v>
      </c>
      <c r="D18" s="178" t="s">
        <v>46</v>
      </c>
      <c r="E18" s="178" t="s">
        <v>42</v>
      </c>
      <c r="F18" s="177" t="s">
        <v>44</v>
      </c>
      <c r="G18" s="178" t="s">
        <v>46</v>
      </c>
      <c r="H18" s="178" t="s">
        <v>42</v>
      </c>
      <c r="I18" s="179" t="s">
        <v>42</v>
      </c>
      <c r="J18" s="152" t="s">
        <v>43</v>
      </c>
      <c r="K18" s="173" t="s">
        <v>44</v>
      </c>
      <c r="L18" s="178" t="s">
        <v>45</v>
      </c>
      <c r="M18" s="201"/>
      <c r="N18" s="175" t="s">
        <v>46</v>
      </c>
      <c r="O18" s="178" t="s">
        <v>45</v>
      </c>
      <c r="P18" s="178"/>
      <c r="Q18" s="200" t="s">
        <v>42</v>
      </c>
      <c r="R18" s="152" t="s">
        <v>43</v>
      </c>
      <c r="S18" s="465"/>
      <c r="T18" s="462"/>
      <c r="U18" s="461"/>
      <c r="V18" s="41"/>
      <c r="W18" s="41"/>
    </row>
    <row r="19" spans="1:23" s="25" customFormat="1" ht="15.75">
      <c r="A19" s="27" t="s">
        <v>14</v>
      </c>
      <c r="B19" s="19" t="s">
        <v>17</v>
      </c>
      <c r="C19" s="32">
        <v>0.0008028472222222222</v>
      </c>
      <c r="D19" s="32"/>
      <c r="E19" s="34">
        <f aca="true" t="shared" si="10" ref="E19:E28">IF(C19="","",MAX(C19,D19))</f>
        <v>0.0008028472222222222</v>
      </c>
      <c r="F19" s="35"/>
      <c r="G19" s="35"/>
      <c r="H19" s="34">
        <f aca="true" t="shared" si="11" ref="H19:H29">IF(F19="","",MAX(F19,G19))</f>
      </c>
      <c r="I19" s="37">
        <f>IF(E19="","",MIN(H19,E19))</f>
        <v>0.0008028472222222222</v>
      </c>
      <c r="J19" s="38">
        <f>IF(I19="","",RANK(I19,$I$19:$I$29,1))</f>
        <v>6</v>
      </c>
      <c r="K19" s="290">
        <v>69.03</v>
      </c>
      <c r="L19" s="289"/>
      <c r="M19" s="278">
        <f aca="true" t="shared" si="12" ref="M19:M29">IF(K19="","",K19+L19)</f>
        <v>69.03</v>
      </c>
      <c r="N19" s="279"/>
      <c r="O19" s="289"/>
      <c r="P19" s="278">
        <f aca="true" t="shared" si="13" ref="P19:P29">IF(N19="","",N19+O19)</f>
      </c>
      <c r="Q19" s="291">
        <f>IF(M19="","",MIN(P19,M19))</f>
        <v>69.03</v>
      </c>
      <c r="R19" s="38">
        <f aca="true" t="shared" si="14" ref="R19:R29">IF(Q19="","",RANK(Q19,$Q$19:$Q$29,1))</f>
        <v>4</v>
      </c>
      <c r="S19" s="49">
        <f aca="true" t="shared" si="15" ref="S19:S29">IF(J19="","",SUM(R19,J19))</f>
        <v>10</v>
      </c>
      <c r="T19" s="183">
        <v>5</v>
      </c>
      <c r="U19" s="50">
        <f>IF(T19="","",VLOOKUP(T19,'Bodové hodnocení'!$A$1:$B$20,2,FALSE))</f>
        <v>7</v>
      </c>
      <c r="V19" s="41"/>
      <c r="W19" s="41"/>
    </row>
    <row r="20" spans="1:23" s="25" customFormat="1" ht="15.75">
      <c r="A20" s="116" t="s">
        <v>15</v>
      </c>
      <c r="B20" s="130" t="s">
        <v>10</v>
      </c>
      <c r="C20" s="180" t="s">
        <v>91</v>
      </c>
      <c r="D20" s="119"/>
      <c r="E20" s="126" t="s">
        <v>91</v>
      </c>
      <c r="F20" s="119"/>
      <c r="G20" s="119"/>
      <c r="H20" s="126">
        <f t="shared" si="11"/>
      </c>
      <c r="I20" s="126" t="s">
        <v>91</v>
      </c>
      <c r="J20" s="381">
        <v>8</v>
      </c>
      <c r="K20" s="281">
        <v>67.23</v>
      </c>
      <c r="L20" s="288"/>
      <c r="M20" s="283">
        <f t="shared" si="12"/>
        <v>67.23</v>
      </c>
      <c r="N20" s="282"/>
      <c r="O20" s="288"/>
      <c r="P20" s="283">
        <f t="shared" si="13"/>
      </c>
      <c r="Q20" s="283">
        <f aca="true" t="shared" si="16" ref="Q20:Q27">IF(M20="","",MIN(P20,M20))</f>
        <v>67.23</v>
      </c>
      <c r="R20" s="128">
        <f t="shared" si="14"/>
        <v>2</v>
      </c>
      <c r="S20" s="129">
        <f>IF(J20="","",SUM(R20,J20))</f>
        <v>10</v>
      </c>
      <c r="T20" s="251">
        <v>6</v>
      </c>
      <c r="U20" s="124">
        <f>IF(T20="","",VLOOKUP(T20,'Bodové hodnocení'!$A$1:$B$20,2,FALSE))</f>
        <v>6</v>
      </c>
      <c r="V20" s="24"/>
      <c r="W20" s="24"/>
    </row>
    <row r="21" spans="1:24" s="24" customFormat="1" ht="15.75">
      <c r="A21" s="42" t="s">
        <v>16</v>
      </c>
      <c r="B21" s="20" t="s">
        <v>6</v>
      </c>
      <c r="C21" s="74" t="s">
        <v>91</v>
      </c>
      <c r="D21" s="46"/>
      <c r="E21" s="45" t="s">
        <v>91</v>
      </c>
      <c r="F21" s="46"/>
      <c r="G21" s="46"/>
      <c r="H21" s="45">
        <f t="shared" si="11"/>
      </c>
      <c r="I21" s="47" t="s">
        <v>91</v>
      </c>
      <c r="J21" s="48">
        <v>8</v>
      </c>
      <c r="K21" s="292">
        <v>73.15</v>
      </c>
      <c r="L21" s="287"/>
      <c r="M21" s="285">
        <f t="shared" si="12"/>
        <v>73.15</v>
      </c>
      <c r="N21" s="277"/>
      <c r="O21" s="287"/>
      <c r="P21" s="285">
        <f t="shared" si="13"/>
      </c>
      <c r="Q21" s="286">
        <f t="shared" si="16"/>
        <v>73.15</v>
      </c>
      <c r="R21" s="48">
        <f t="shared" si="14"/>
        <v>8</v>
      </c>
      <c r="S21" s="49">
        <f t="shared" si="15"/>
        <v>16</v>
      </c>
      <c r="T21" s="183">
        <f aca="true" t="shared" si="17" ref="T21:T27">IF(S21="","",RANK(S21,$S$19:$S$29,1))</f>
        <v>10</v>
      </c>
      <c r="U21" s="50">
        <f>IF(T21="","",VLOOKUP(T21,'Bodové hodnocení'!$A$1:$B$20,2,FALSE))</f>
        <v>2</v>
      </c>
      <c r="X21" s="25"/>
    </row>
    <row r="22" spans="1:24" s="24" customFormat="1" ht="15.75">
      <c r="A22" s="116" t="s">
        <v>18</v>
      </c>
      <c r="B22" s="130" t="s">
        <v>4</v>
      </c>
      <c r="C22" s="180">
        <v>0.0008252430555555556</v>
      </c>
      <c r="D22" s="119"/>
      <c r="E22" s="126">
        <f t="shared" si="10"/>
        <v>0.0008252430555555556</v>
      </c>
      <c r="F22" s="119"/>
      <c r="G22" s="119"/>
      <c r="H22" s="126">
        <f t="shared" si="11"/>
      </c>
      <c r="I22" s="126">
        <f aca="true" t="shared" si="18" ref="I22:I29">IF(E22="","",MIN(H22,E22))</f>
        <v>0.0008252430555555556</v>
      </c>
      <c r="J22" s="381">
        <f>IF(I22="","",RANK(I22,$I$19:$I$29,1))</f>
        <v>7</v>
      </c>
      <c r="K22" s="281">
        <v>73.1</v>
      </c>
      <c r="L22" s="288"/>
      <c r="M22" s="283">
        <f t="shared" si="12"/>
        <v>73.1</v>
      </c>
      <c r="N22" s="282"/>
      <c r="O22" s="288"/>
      <c r="P22" s="283">
        <f t="shared" si="13"/>
      </c>
      <c r="Q22" s="283">
        <f t="shared" si="16"/>
        <v>73.1</v>
      </c>
      <c r="R22" s="128">
        <f t="shared" si="14"/>
        <v>7</v>
      </c>
      <c r="S22" s="129">
        <f t="shared" si="15"/>
        <v>14</v>
      </c>
      <c r="T22" s="251">
        <f t="shared" si="17"/>
        <v>8</v>
      </c>
      <c r="U22" s="124">
        <f>IF(T22="","",VLOOKUP(T22,'Bodové hodnocení'!$A$1:$B$20,2,FALSE))</f>
        <v>4</v>
      </c>
      <c r="X22" s="25"/>
    </row>
    <row r="23" spans="1:24" s="24" customFormat="1" ht="15.75">
      <c r="A23" s="42" t="s">
        <v>19</v>
      </c>
      <c r="B23" s="21" t="s">
        <v>22</v>
      </c>
      <c r="C23" s="74">
        <v>0.0007084143518518517</v>
      </c>
      <c r="D23" s="46"/>
      <c r="E23" s="45">
        <f t="shared" si="10"/>
        <v>0.0007084143518518517</v>
      </c>
      <c r="F23" s="46"/>
      <c r="G23" s="46"/>
      <c r="H23" s="45">
        <f t="shared" si="11"/>
      </c>
      <c r="I23" s="47">
        <f t="shared" si="18"/>
        <v>0.0007084143518518517</v>
      </c>
      <c r="J23" s="48">
        <f>IF(I23="","",RANK(I23,$I$19:$I$29,1))</f>
        <v>3</v>
      </c>
      <c r="K23" s="292">
        <v>65.82</v>
      </c>
      <c r="L23" s="287"/>
      <c r="M23" s="285">
        <f t="shared" si="12"/>
        <v>65.82</v>
      </c>
      <c r="N23" s="277"/>
      <c r="O23" s="287"/>
      <c r="P23" s="285">
        <f t="shared" si="13"/>
      </c>
      <c r="Q23" s="286">
        <f t="shared" si="16"/>
        <v>65.82</v>
      </c>
      <c r="R23" s="48">
        <f t="shared" si="14"/>
        <v>1</v>
      </c>
      <c r="S23" s="49">
        <f t="shared" si="15"/>
        <v>4</v>
      </c>
      <c r="T23" s="183">
        <f t="shared" si="17"/>
        <v>1</v>
      </c>
      <c r="U23" s="50">
        <f>IF(T23="","",VLOOKUP(T23,'Bodové hodnocení'!$A$1:$B$20,2,FALSE))</f>
        <v>11</v>
      </c>
      <c r="X23" s="25"/>
    </row>
    <row r="24" spans="1:24" s="24" customFormat="1" ht="15.75">
      <c r="A24" s="116" t="s">
        <v>21</v>
      </c>
      <c r="B24" s="379" t="s">
        <v>9</v>
      </c>
      <c r="C24" s="138" t="s">
        <v>91</v>
      </c>
      <c r="D24" s="119"/>
      <c r="E24" s="126" t="s">
        <v>91</v>
      </c>
      <c r="F24" s="119"/>
      <c r="G24" s="119"/>
      <c r="H24" s="126">
        <f t="shared" si="11"/>
      </c>
      <c r="I24" s="126" t="s">
        <v>91</v>
      </c>
      <c r="J24" s="381">
        <v>8</v>
      </c>
      <c r="K24" s="281">
        <v>87.06</v>
      </c>
      <c r="L24" s="288">
        <v>20</v>
      </c>
      <c r="M24" s="283">
        <f t="shared" si="12"/>
        <v>107.06</v>
      </c>
      <c r="N24" s="282"/>
      <c r="O24" s="288"/>
      <c r="P24" s="283">
        <f t="shared" si="13"/>
      </c>
      <c r="Q24" s="283">
        <f t="shared" si="16"/>
        <v>107.06</v>
      </c>
      <c r="R24" s="128">
        <f t="shared" si="14"/>
        <v>11</v>
      </c>
      <c r="S24" s="129">
        <f t="shared" si="15"/>
        <v>19</v>
      </c>
      <c r="T24" s="251">
        <f t="shared" si="17"/>
        <v>11</v>
      </c>
      <c r="U24" s="124">
        <f>IF(T24="","",VLOOKUP(T24,'Bodové hodnocení'!$A$1:$B$20,2,FALSE))</f>
        <v>1</v>
      </c>
      <c r="X24" s="25"/>
    </row>
    <row r="25" spans="1:24" s="24" customFormat="1" ht="15.75">
      <c r="A25" s="42" t="s">
        <v>23</v>
      </c>
      <c r="B25" s="21" t="s">
        <v>12</v>
      </c>
      <c r="C25" s="74">
        <v>0.0007023958333333334</v>
      </c>
      <c r="D25" s="46"/>
      <c r="E25" s="45">
        <f t="shared" si="10"/>
        <v>0.0007023958333333334</v>
      </c>
      <c r="F25" s="46">
        <v>0.0010671527777777778</v>
      </c>
      <c r="G25" s="46"/>
      <c r="H25" s="45">
        <f t="shared" si="11"/>
        <v>0.0010671527777777778</v>
      </c>
      <c r="I25" s="47">
        <f t="shared" si="18"/>
        <v>0.0007023958333333334</v>
      </c>
      <c r="J25" s="48">
        <f>IF(I25="","",RANK(I25,$I$19:$I$29,1))</f>
        <v>2</v>
      </c>
      <c r="K25" s="292">
        <v>72.38</v>
      </c>
      <c r="L25" s="287"/>
      <c r="M25" s="285">
        <f t="shared" si="12"/>
        <v>72.38</v>
      </c>
      <c r="N25" s="277">
        <v>84.38</v>
      </c>
      <c r="O25" s="287"/>
      <c r="P25" s="285">
        <f t="shared" si="13"/>
        <v>84.38</v>
      </c>
      <c r="Q25" s="286">
        <f t="shared" si="16"/>
        <v>72.38</v>
      </c>
      <c r="R25" s="48">
        <f t="shared" si="14"/>
        <v>6</v>
      </c>
      <c r="S25" s="49">
        <f t="shared" si="15"/>
        <v>8</v>
      </c>
      <c r="T25" s="183">
        <f t="shared" si="17"/>
        <v>2</v>
      </c>
      <c r="U25" s="50">
        <f>IF(T25="","",VLOOKUP(T25,'Bodové hodnocení'!$A$1:$B$20,2,FALSE))</f>
        <v>10</v>
      </c>
      <c r="X25" s="25"/>
    </row>
    <row r="26" spans="1:24" s="24" customFormat="1" ht="15.75">
      <c r="A26" s="116" t="s">
        <v>24</v>
      </c>
      <c r="B26" s="379" t="s">
        <v>5</v>
      </c>
      <c r="C26" s="180">
        <v>0.0007247569444444444</v>
      </c>
      <c r="D26" s="119"/>
      <c r="E26" s="126">
        <f t="shared" si="10"/>
        <v>0.0007247569444444444</v>
      </c>
      <c r="F26" s="119"/>
      <c r="G26" s="119"/>
      <c r="H26" s="126">
        <f t="shared" si="11"/>
      </c>
      <c r="I26" s="126">
        <f t="shared" si="18"/>
        <v>0.0007247569444444444</v>
      </c>
      <c r="J26" s="381">
        <f>IF(I26="","",RANK(I26,$I$19:$I$29,1))</f>
        <v>5</v>
      </c>
      <c r="K26" s="281">
        <v>84.65</v>
      </c>
      <c r="L26" s="288"/>
      <c r="M26" s="283">
        <f t="shared" si="12"/>
        <v>84.65</v>
      </c>
      <c r="N26" s="282"/>
      <c r="O26" s="288"/>
      <c r="P26" s="283">
        <f t="shared" si="13"/>
      </c>
      <c r="Q26" s="283">
        <f t="shared" si="16"/>
        <v>84.65</v>
      </c>
      <c r="R26" s="128">
        <f t="shared" si="14"/>
        <v>10</v>
      </c>
      <c r="S26" s="129">
        <f t="shared" si="15"/>
        <v>15</v>
      </c>
      <c r="T26" s="251">
        <f t="shared" si="17"/>
        <v>9</v>
      </c>
      <c r="U26" s="124">
        <f>IF(T26="","",VLOOKUP(T26,'Bodové hodnocení'!$A$1:$B$20,2,FALSE))</f>
        <v>3</v>
      </c>
      <c r="X26" s="25"/>
    </row>
    <row r="27" spans="1:24" s="24" customFormat="1" ht="15.75">
      <c r="A27" s="42" t="s">
        <v>25</v>
      </c>
      <c r="B27" s="21" t="s">
        <v>8</v>
      </c>
      <c r="C27" s="74" t="s">
        <v>91</v>
      </c>
      <c r="D27" s="46"/>
      <c r="E27" s="45" t="s">
        <v>91</v>
      </c>
      <c r="F27" s="46"/>
      <c r="G27" s="46"/>
      <c r="H27" s="45">
        <f t="shared" si="11"/>
      </c>
      <c r="I27" s="47" t="s">
        <v>91</v>
      </c>
      <c r="J27" s="48">
        <v>8</v>
      </c>
      <c r="K27" s="292">
        <v>68.49</v>
      </c>
      <c r="L27" s="287"/>
      <c r="M27" s="285">
        <f t="shared" si="12"/>
        <v>68.49</v>
      </c>
      <c r="N27" s="277"/>
      <c r="O27" s="287"/>
      <c r="P27" s="285">
        <f t="shared" si="13"/>
      </c>
      <c r="Q27" s="286">
        <f t="shared" si="16"/>
        <v>68.49</v>
      </c>
      <c r="R27" s="48">
        <f t="shared" si="14"/>
        <v>3</v>
      </c>
      <c r="S27" s="49">
        <f t="shared" si="15"/>
        <v>11</v>
      </c>
      <c r="T27" s="183">
        <f t="shared" si="17"/>
        <v>7</v>
      </c>
      <c r="U27" s="50">
        <f>IF(T27="","",VLOOKUP(T27,'Bodové hodnocení'!$A$1:$B$20,2,FALSE))</f>
        <v>5</v>
      </c>
      <c r="X27" s="25"/>
    </row>
    <row r="28" spans="1:24" s="24" customFormat="1" ht="15.75">
      <c r="A28" s="116" t="s">
        <v>27</v>
      </c>
      <c r="B28" s="130" t="s">
        <v>7</v>
      </c>
      <c r="C28" s="180">
        <v>0.0006194560185185185</v>
      </c>
      <c r="D28" s="119"/>
      <c r="E28" s="126">
        <f t="shared" si="10"/>
        <v>0.0006194560185185185</v>
      </c>
      <c r="F28" s="119"/>
      <c r="G28" s="119"/>
      <c r="H28" s="126">
        <f t="shared" si="11"/>
      </c>
      <c r="I28" s="126">
        <f t="shared" si="18"/>
        <v>0.0006194560185185185</v>
      </c>
      <c r="J28" s="381">
        <f>IF(I28="","",RANK(I28,$I$19:$I$29,1))</f>
        <v>1</v>
      </c>
      <c r="K28" s="281">
        <v>78.16</v>
      </c>
      <c r="L28" s="288"/>
      <c r="M28" s="283">
        <f t="shared" si="12"/>
        <v>78.16</v>
      </c>
      <c r="N28" s="282"/>
      <c r="O28" s="288"/>
      <c r="P28" s="283">
        <f t="shared" si="13"/>
      </c>
      <c r="Q28" s="283">
        <f>IF(M28="","",MIN(P28,M28))</f>
        <v>78.16</v>
      </c>
      <c r="R28" s="128">
        <f t="shared" si="14"/>
        <v>9</v>
      </c>
      <c r="S28" s="129">
        <f t="shared" si="15"/>
        <v>10</v>
      </c>
      <c r="T28" s="251">
        <v>4</v>
      </c>
      <c r="U28" s="124">
        <f>IF(T28="","",VLOOKUP(T28,'Bodové hodnocení'!$A$1:$B$20,2,FALSE))</f>
        <v>8</v>
      </c>
      <c r="X28" s="25"/>
    </row>
    <row r="29" spans="1:24" s="24" customFormat="1" ht="16.5" thickBot="1">
      <c r="A29" s="382" t="s">
        <v>29</v>
      </c>
      <c r="B29" s="22" t="s">
        <v>28</v>
      </c>
      <c r="C29" s="380" t="s">
        <v>91</v>
      </c>
      <c r="D29" s="383"/>
      <c r="E29" s="384" t="s">
        <v>91</v>
      </c>
      <c r="F29" s="383">
        <v>0.0007220833333333334</v>
      </c>
      <c r="G29" s="383"/>
      <c r="H29" s="384">
        <f t="shared" si="11"/>
        <v>0.0007220833333333334</v>
      </c>
      <c r="I29" s="385">
        <f t="shared" si="18"/>
        <v>0.0007220833333333334</v>
      </c>
      <c r="J29" s="378">
        <f>IF(I29="","",RANK(I29,$I$19:$I$29,1))</f>
        <v>4</v>
      </c>
      <c r="K29" s="390">
        <v>75.69</v>
      </c>
      <c r="L29" s="393">
        <v>10</v>
      </c>
      <c r="M29" s="373">
        <f t="shared" si="12"/>
        <v>85.69</v>
      </c>
      <c r="N29" s="391">
        <v>70.9</v>
      </c>
      <c r="O29" s="393"/>
      <c r="P29" s="373">
        <f t="shared" si="13"/>
        <v>70.9</v>
      </c>
      <c r="Q29" s="392">
        <f>IF(M29="","",MIN(P29,M29))</f>
        <v>70.9</v>
      </c>
      <c r="R29" s="378">
        <f t="shared" si="14"/>
        <v>5</v>
      </c>
      <c r="S29" s="386">
        <f t="shared" si="15"/>
        <v>9</v>
      </c>
      <c r="T29" s="387">
        <f>IF(S29="","",RANK(S29,$S$19:$S$29,1))</f>
        <v>3</v>
      </c>
      <c r="U29" s="388">
        <f>IF(T29="","",VLOOKUP(T29,'Bodové hodnocení'!$A$1:$B$20,2,FALSE))</f>
        <v>9</v>
      </c>
      <c r="X29" s="25"/>
    </row>
    <row r="30" spans="1:21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272"/>
      <c r="U30" s="17"/>
    </row>
  </sheetData>
  <sheetProtection selectLockedCells="1" selectUnlockedCells="1"/>
  <mergeCells count="13">
    <mergeCell ref="A17:B17"/>
    <mergeCell ref="C17:J17"/>
    <mergeCell ref="K17:R17"/>
    <mergeCell ref="S17:S18"/>
    <mergeCell ref="T17:T18"/>
    <mergeCell ref="U17:U18"/>
    <mergeCell ref="A1:U1"/>
    <mergeCell ref="A3:B3"/>
    <mergeCell ref="C3:J3"/>
    <mergeCell ref="K3:R3"/>
    <mergeCell ref="S3:S4"/>
    <mergeCell ref="T3:T4"/>
    <mergeCell ref="U3:U4"/>
  </mergeCells>
  <printOptions/>
  <pageMargins left="0.11811023622047245" right="0.11811023622047245" top="0.5905511811023623" bottom="0.5905511811023623" header="0.5118110236220472" footer="0.31496062992125984"/>
  <pageSetup horizontalDpi="300" verticalDpi="300" orientation="landscape" paperSize="9" scale="55" r:id="rId1"/>
  <headerFooter alignWithMargins="0">
    <oddFooter>&amp;CHlučinská liga mládeže - 5. ročník 2016 / 2017&amp;RPro HLM zpracoval Durlák Jan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0"/>
  <sheetViews>
    <sheetView showGridLines="0" zoomScale="80" zoomScaleNormal="80" zoomScalePageLayoutView="0" workbookViewId="0" topLeftCell="A1">
      <selection activeCell="H32" sqref="H32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6" width="10.7109375" style="0" customWidth="1"/>
    <col min="7" max="7" width="13.7109375" style="0" customWidth="1"/>
    <col min="8" max="9" width="10.7109375" style="0" customWidth="1"/>
    <col min="10" max="10" width="13.28125" style="0" customWidth="1"/>
    <col min="11" max="11" width="10.7109375" style="0" customWidth="1"/>
    <col min="12" max="12" width="11.421875" style="0" customWidth="1"/>
    <col min="13" max="13" width="10.7109375" style="0" customWidth="1"/>
    <col min="14" max="14" width="10.7109375" style="23" customWidth="1"/>
    <col min="15" max="15" width="13.8515625" style="0" customWidth="1"/>
    <col min="16" max="16" width="9.140625" style="18" customWidth="1"/>
    <col min="17" max="17" width="15.140625" style="18" bestFit="1" customWidth="1"/>
    <col min="18" max="18" width="10.7109375" style="18" customWidth="1"/>
    <col min="19" max="19" width="10.57421875" style="18" customWidth="1"/>
  </cols>
  <sheetData>
    <row r="1" spans="1:19" ht="22.5">
      <c r="A1" s="463" t="s">
        <v>85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</row>
    <row r="2" ht="16.5" thickBot="1">
      <c r="A2" s="26"/>
    </row>
    <row r="3" spans="1:19" ht="16.5" customHeight="1" thickBot="1">
      <c r="A3" s="483" t="s">
        <v>33</v>
      </c>
      <c r="B3" s="484"/>
      <c r="C3" s="479" t="s">
        <v>60</v>
      </c>
      <c r="D3" s="479"/>
      <c r="E3" s="479"/>
      <c r="F3" s="479"/>
      <c r="G3" s="479"/>
      <c r="H3" s="479"/>
      <c r="I3" s="479" t="s">
        <v>61</v>
      </c>
      <c r="J3" s="479"/>
      <c r="K3" s="479"/>
      <c r="L3" s="479"/>
      <c r="M3" s="479"/>
      <c r="N3" s="479"/>
      <c r="O3" s="479"/>
      <c r="P3" s="479"/>
      <c r="Q3" s="470" t="s">
        <v>66</v>
      </c>
      <c r="R3" s="473" t="s">
        <v>67</v>
      </c>
      <c r="S3" s="476" t="s">
        <v>38</v>
      </c>
    </row>
    <row r="4" spans="1:19" ht="16.5" customHeight="1" thickBot="1">
      <c r="A4" s="485"/>
      <c r="B4" s="486"/>
      <c r="C4" s="480" t="s">
        <v>62</v>
      </c>
      <c r="D4" s="467"/>
      <c r="E4" s="467" t="s">
        <v>63</v>
      </c>
      <c r="F4" s="467"/>
      <c r="G4" s="468" t="s">
        <v>42</v>
      </c>
      <c r="H4" s="481" t="s">
        <v>37</v>
      </c>
      <c r="I4" s="480" t="s">
        <v>62</v>
      </c>
      <c r="J4" s="467"/>
      <c r="K4" s="467"/>
      <c r="L4" s="467" t="s">
        <v>63</v>
      </c>
      <c r="M4" s="467"/>
      <c r="N4" s="467"/>
      <c r="O4" s="468" t="s">
        <v>42</v>
      </c>
      <c r="P4" s="481" t="s">
        <v>37</v>
      </c>
      <c r="Q4" s="471"/>
      <c r="R4" s="474"/>
      <c r="S4" s="477"/>
    </row>
    <row r="5" spans="1:19" ht="16.5" thickBot="1">
      <c r="A5" s="202" t="s">
        <v>64</v>
      </c>
      <c r="B5" s="203" t="s">
        <v>2</v>
      </c>
      <c r="C5" s="266" t="s">
        <v>58</v>
      </c>
      <c r="D5" s="200" t="s">
        <v>65</v>
      </c>
      <c r="E5" s="200" t="s">
        <v>58</v>
      </c>
      <c r="F5" s="200" t="s">
        <v>65</v>
      </c>
      <c r="G5" s="469"/>
      <c r="H5" s="482"/>
      <c r="I5" s="266" t="s">
        <v>44</v>
      </c>
      <c r="J5" s="200" t="s">
        <v>50</v>
      </c>
      <c r="K5" s="200" t="s">
        <v>65</v>
      </c>
      <c r="L5" s="200" t="s">
        <v>44</v>
      </c>
      <c r="M5" s="200" t="s">
        <v>50</v>
      </c>
      <c r="N5" s="200" t="s">
        <v>65</v>
      </c>
      <c r="O5" s="469"/>
      <c r="P5" s="482"/>
      <c r="Q5" s="472"/>
      <c r="R5" s="475"/>
      <c r="S5" s="478"/>
    </row>
    <row r="6" spans="1:19" ht="15.75">
      <c r="A6" s="27" t="s">
        <v>14</v>
      </c>
      <c r="B6" s="258" t="s">
        <v>9</v>
      </c>
      <c r="C6" s="259">
        <v>0.0008039467592592593</v>
      </c>
      <c r="D6" s="77"/>
      <c r="E6" s="78"/>
      <c r="F6" s="79"/>
      <c r="G6" s="78">
        <f>IF(C6="","",MIN(C6+D6,IF(E6&lt;&gt;"",E6+F6,99)))</f>
        <v>0.0008039467592592593</v>
      </c>
      <c r="H6" s="80">
        <f aca="true" t="shared" si="0" ref="H6:H13">IF(C6="","",RANK(G6,$G$6:$G$13,1))</f>
        <v>4</v>
      </c>
      <c r="I6" s="81">
        <v>0.002185185185185185</v>
      </c>
      <c r="J6" s="81">
        <v>0.0021846064814814814</v>
      </c>
      <c r="K6" s="115">
        <v>0.00011574074074074073</v>
      </c>
      <c r="L6" s="81"/>
      <c r="M6" s="81"/>
      <c r="N6" s="77"/>
      <c r="O6" s="81">
        <f>IF(I6="","",MIN(MAX(I6,J6)+K6,IF(L6&lt;&gt;"",MAX(L6,M6)+N6,99)))</f>
        <v>0.002300925925925926</v>
      </c>
      <c r="P6" s="80">
        <f aca="true" t="shared" si="1" ref="P6:P13">IF(I6="","",RANK(O6,$O$6:$O$13,1))</f>
        <v>1</v>
      </c>
      <c r="Q6" s="253">
        <f>IF(H6="","",H6+P6)</f>
        <v>5</v>
      </c>
      <c r="R6" s="183">
        <f>IF(Q6="","",RANK(Q6,$Q$6:$Q$13,1))</f>
        <v>1</v>
      </c>
      <c r="S6" s="50">
        <f>IF(R6="","",VLOOKUP(R6,'Bodové hodnocení'!$A$1:$B$20,2,FALSE))</f>
        <v>11</v>
      </c>
    </row>
    <row r="7" spans="1:19" ht="15.75">
      <c r="A7" s="116" t="s">
        <v>15</v>
      </c>
      <c r="B7" s="260" t="s">
        <v>6</v>
      </c>
      <c r="C7" s="261">
        <v>0.0008343865740740741</v>
      </c>
      <c r="D7" s="118">
        <v>0.00011574074074074073</v>
      </c>
      <c r="E7" s="117"/>
      <c r="F7" s="119"/>
      <c r="G7" s="255">
        <f aca="true" t="shared" si="2" ref="G7:G13">IF(C7="","",MIN(C7+D7,IF(E7&lt;&gt;"",E7+F7,99)))</f>
        <v>0.0009501273148148148</v>
      </c>
      <c r="H7" s="120">
        <f t="shared" si="0"/>
        <v>6</v>
      </c>
      <c r="I7" s="121">
        <v>0.0026297453703703704</v>
      </c>
      <c r="J7" s="121">
        <v>0.002632523148148148</v>
      </c>
      <c r="K7" s="122">
        <v>0.00034722222222222224</v>
      </c>
      <c r="L7" s="123"/>
      <c r="M7" s="123"/>
      <c r="N7" s="123"/>
      <c r="O7" s="256">
        <f aca="true" t="shared" si="3" ref="O7:O13">IF(I7="","",MIN(MAX(I7,J7)+K7,IF(L7&lt;&gt;"",MAX(L7,M7)+N7,99)))</f>
        <v>0.0029797453703703704</v>
      </c>
      <c r="P7" s="120">
        <f t="shared" si="1"/>
        <v>4</v>
      </c>
      <c r="Q7" s="257">
        <f aca="true" t="shared" si="4" ref="Q7:Q13">IF(H7="","",H7+P7)</f>
        <v>10</v>
      </c>
      <c r="R7" s="267">
        <f>IF(Q7="","",RANK(Q7,$Q$6:$Q$13,1))</f>
        <v>6</v>
      </c>
      <c r="S7" s="161">
        <f>IF(R7="","",VLOOKUP(R7,'Bodové hodnocení'!$A$1:$B$20,2,FALSE))</f>
        <v>6</v>
      </c>
    </row>
    <row r="8" spans="1:19" ht="15.75">
      <c r="A8" s="42" t="s">
        <v>16</v>
      </c>
      <c r="B8" s="262" t="s">
        <v>4</v>
      </c>
      <c r="C8" s="263">
        <v>0.0008411458333333334</v>
      </c>
      <c r="D8" s="82">
        <v>0.00011574074074074073</v>
      </c>
      <c r="E8" s="83"/>
      <c r="F8" s="84"/>
      <c r="G8" s="83">
        <f t="shared" si="2"/>
        <v>0.0009568865740740741</v>
      </c>
      <c r="H8" s="85">
        <f t="shared" si="0"/>
        <v>8</v>
      </c>
      <c r="I8" s="86">
        <v>0.0025322916666666666</v>
      </c>
      <c r="J8" s="86">
        <v>0.002533101851851852</v>
      </c>
      <c r="K8" s="115">
        <v>0.0005787037037037038</v>
      </c>
      <c r="L8" s="86"/>
      <c r="M8" s="86"/>
      <c r="N8" s="82"/>
      <c r="O8" s="86">
        <f t="shared" si="3"/>
        <v>0.0031118055555555556</v>
      </c>
      <c r="P8" s="85">
        <f t="shared" si="1"/>
        <v>5</v>
      </c>
      <c r="Q8" s="254">
        <f t="shared" si="4"/>
        <v>13</v>
      </c>
      <c r="R8" s="183">
        <f>IF(Q8="","",RANK(Q8,$Q$6:$Q$13,1))</f>
        <v>8</v>
      </c>
      <c r="S8" s="50">
        <f>IF(R8="","",VLOOKUP(R8,'Bodové hodnocení'!$A$1:$B$20,2,FALSE))</f>
        <v>4</v>
      </c>
    </row>
    <row r="9" spans="1:19" ht="15.75">
      <c r="A9" s="116" t="s">
        <v>18</v>
      </c>
      <c r="B9" s="260" t="s">
        <v>22</v>
      </c>
      <c r="C9" s="261">
        <v>0.0007636921296296297</v>
      </c>
      <c r="D9" s="118"/>
      <c r="E9" s="117">
        <v>0.0008019212962962963</v>
      </c>
      <c r="F9" s="119">
        <v>0.00023148148148148146</v>
      </c>
      <c r="G9" s="255">
        <f t="shared" si="2"/>
        <v>0.0007636921296296297</v>
      </c>
      <c r="H9" s="120">
        <f t="shared" si="0"/>
        <v>3</v>
      </c>
      <c r="I9" s="121">
        <v>0.0024340277777777776</v>
      </c>
      <c r="J9" s="121">
        <v>0.002435300925925926</v>
      </c>
      <c r="K9" s="122">
        <v>0.0004629629629629629</v>
      </c>
      <c r="L9" s="119"/>
      <c r="M9" s="119"/>
      <c r="N9" s="119"/>
      <c r="O9" s="256">
        <f t="shared" si="3"/>
        <v>0.0028982638888888886</v>
      </c>
      <c r="P9" s="120">
        <f t="shared" si="1"/>
        <v>3</v>
      </c>
      <c r="Q9" s="257">
        <f t="shared" si="4"/>
        <v>6</v>
      </c>
      <c r="R9" s="267">
        <f>IF(Q9="","",RANK(Q9,$Q$6:$Q$13,1))</f>
        <v>2</v>
      </c>
      <c r="S9" s="161">
        <f>IF(R9="","",VLOOKUP(R9,'Bodové hodnocení'!$A$1:$B$20,2,FALSE))</f>
        <v>10</v>
      </c>
    </row>
    <row r="10" spans="1:19" ht="15.75">
      <c r="A10" s="42" t="s">
        <v>19</v>
      </c>
      <c r="B10" s="264" t="s">
        <v>28</v>
      </c>
      <c r="C10" s="263">
        <v>0.0009557638888888889</v>
      </c>
      <c r="D10" s="82"/>
      <c r="E10" s="83"/>
      <c r="F10" s="84"/>
      <c r="G10" s="83">
        <f t="shared" si="2"/>
        <v>0.0009557638888888889</v>
      </c>
      <c r="H10" s="85">
        <f t="shared" si="0"/>
        <v>7</v>
      </c>
      <c r="I10" s="86">
        <v>0.002389699074074074</v>
      </c>
      <c r="J10" s="86">
        <v>0.0023886574074074075</v>
      </c>
      <c r="K10" s="115">
        <v>0.0004629629629629629</v>
      </c>
      <c r="L10" s="86"/>
      <c r="M10" s="86"/>
      <c r="N10" s="82"/>
      <c r="O10" s="86">
        <f t="shared" si="3"/>
        <v>0.002852662037037037</v>
      </c>
      <c r="P10" s="85">
        <f t="shared" si="1"/>
        <v>2</v>
      </c>
      <c r="Q10" s="254">
        <f t="shared" si="4"/>
        <v>9</v>
      </c>
      <c r="R10" s="183">
        <v>5</v>
      </c>
      <c r="S10" s="50">
        <f>IF(R10="","",VLOOKUP(R10,'Bodové hodnocení'!$A$1:$B$20,2,FALSE))</f>
        <v>7</v>
      </c>
    </row>
    <row r="11" spans="1:19" ht="15.75">
      <c r="A11" s="116" t="s">
        <v>21</v>
      </c>
      <c r="B11" s="265" t="s">
        <v>5</v>
      </c>
      <c r="C11" s="261">
        <v>0.0007591898148148149</v>
      </c>
      <c r="D11" s="118"/>
      <c r="E11" s="117"/>
      <c r="F11" s="119"/>
      <c r="G11" s="255">
        <f t="shared" si="2"/>
        <v>0.0007591898148148149</v>
      </c>
      <c r="H11" s="120">
        <f t="shared" si="0"/>
        <v>2</v>
      </c>
      <c r="I11" s="121">
        <v>0.0034313657407407405</v>
      </c>
      <c r="J11" s="121">
        <v>0.0034293981481481484</v>
      </c>
      <c r="K11" s="122">
        <v>0.00023148148148148146</v>
      </c>
      <c r="L11" s="119"/>
      <c r="M11" s="119"/>
      <c r="N11" s="119"/>
      <c r="O11" s="256">
        <f t="shared" si="3"/>
        <v>0.003662847222222222</v>
      </c>
      <c r="P11" s="120">
        <f t="shared" si="1"/>
        <v>7</v>
      </c>
      <c r="Q11" s="257">
        <f t="shared" si="4"/>
        <v>9</v>
      </c>
      <c r="R11" s="267">
        <v>4</v>
      </c>
      <c r="S11" s="161">
        <f>IF(R11="","",VLOOKUP(R11,'Bodové hodnocení'!$A$1:$B$20,2,FALSE))</f>
        <v>8</v>
      </c>
    </row>
    <row r="12" spans="1:19" ht="15.75">
      <c r="A12" s="42" t="s">
        <v>23</v>
      </c>
      <c r="B12" s="264" t="s">
        <v>93</v>
      </c>
      <c r="C12" s="263">
        <v>0.0007396759259259259</v>
      </c>
      <c r="D12" s="82"/>
      <c r="E12" s="83"/>
      <c r="F12" s="84"/>
      <c r="G12" s="83">
        <f t="shared" si="2"/>
        <v>0.0007396759259259259</v>
      </c>
      <c r="H12" s="85">
        <f t="shared" si="0"/>
        <v>1</v>
      </c>
      <c r="I12" s="86">
        <v>0.003942245370370371</v>
      </c>
      <c r="J12" s="86">
        <v>0.003925462962962963</v>
      </c>
      <c r="K12" s="115">
        <v>0.0004629629629629629</v>
      </c>
      <c r="L12" s="86"/>
      <c r="M12" s="86"/>
      <c r="N12" s="82"/>
      <c r="O12" s="86">
        <f t="shared" si="3"/>
        <v>0.004405208333333334</v>
      </c>
      <c r="P12" s="85">
        <f t="shared" si="1"/>
        <v>8</v>
      </c>
      <c r="Q12" s="254">
        <f t="shared" si="4"/>
        <v>9</v>
      </c>
      <c r="R12" s="183">
        <f>IF(Q12="","",RANK(Q12,$Q$6:$Q$13,1))</f>
        <v>3</v>
      </c>
      <c r="S12" s="50">
        <f>IF(R12="","",VLOOKUP(R12,'Bodové hodnocení'!$A$1:$B$20,2,FALSE))</f>
        <v>9</v>
      </c>
    </row>
    <row r="13" spans="1:19" ht="16.5" thickBot="1">
      <c r="A13" s="116" t="s">
        <v>24</v>
      </c>
      <c r="B13" s="265" t="s">
        <v>8</v>
      </c>
      <c r="C13" s="261">
        <v>0.0008191550925925927</v>
      </c>
      <c r="D13" s="118"/>
      <c r="E13" s="117"/>
      <c r="F13" s="119"/>
      <c r="G13" s="255">
        <f t="shared" si="2"/>
        <v>0.0008191550925925927</v>
      </c>
      <c r="H13" s="120">
        <f t="shared" si="0"/>
        <v>5</v>
      </c>
      <c r="I13" s="121">
        <v>0.002722453703703704</v>
      </c>
      <c r="J13" s="121">
        <v>0.002716087962962963</v>
      </c>
      <c r="K13" s="122">
        <v>0.0005787037037037038</v>
      </c>
      <c r="L13" s="119"/>
      <c r="M13" s="119"/>
      <c r="N13" s="119"/>
      <c r="O13" s="256">
        <f t="shared" si="3"/>
        <v>0.0033011574074074076</v>
      </c>
      <c r="P13" s="120">
        <f t="shared" si="1"/>
        <v>6</v>
      </c>
      <c r="Q13" s="257">
        <f t="shared" si="4"/>
        <v>11</v>
      </c>
      <c r="R13" s="267">
        <f>IF(Q13="","",RANK(Q13,$Q$6:$Q$13,1))</f>
        <v>7</v>
      </c>
      <c r="S13" s="161">
        <f>IF(R13="","",VLOOKUP(R13,'Bodové hodnocení'!$A$1:$B$20,2,FALSE))</f>
        <v>5</v>
      </c>
    </row>
    <row r="14" spans="1:19" ht="16.5" thickBo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87"/>
      <c r="P14" s="89"/>
      <c r="Q14" s="89"/>
      <c r="R14" s="268"/>
      <c r="S14" s="89"/>
    </row>
    <row r="15" spans="1:19" ht="16.5" customHeight="1" thickBot="1">
      <c r="A15" s="483" t="s">
        <v>47</v>
      </c>
      <c r="B15" s="484"/>
      <c r="C15" s="479" t="s">
        <v>60</v>
      </c>
      <c r="D15" s="479"/>
      <c r="E15" s="479"/>
      <c r="F15" s="479"/>
      <c r="G15" s="479"/>
      <c r="H15" s="479"/>
      <c r="I15" s="479" t="s">
        <v>61</v>
      </c>
      <c r="J15" s="479"/>
      <c r="K15" s="479"/>
      <c r="L15" s="479"/>
      <c r="M15" s="479"/>
      <c r="N15" s="479"/>
      <c r="O15" s="479"/>
      <c r="P15" s="479"/>
      <c r="Q15" s="470" t="s">
        <v>66</v>
      </c>
      <c r="R15" s="473" t="s">
        <v>67</v>
      </c>
      <c r="S15" s="476" t="s">
        <v>38</v>
      </c>
    </row>
    <row r="16" spans="1:19" ht="16.5" customHeight="1" thickBot="1">
      <c r="A16" s="485"/>
      <c r="B16" s="486"/>
      <c r="C16" s="480" t="s">
        <v>62</v>
      </c>
      <c r="D16" s="467"/>
      <c r="E16" s="467" t="s">
        <v>63</v>
      </c>
      <c r="F16" s="467"/>
      <c r="G16" s="468" t="s">
        <v>42</v>
      </c>
      <c r="H16" s="481" t="s">
        <v>37</v>
      </c>
      <c r="I16" s="480" t="s">
        <v>62</v>
      </c>
      <c r="J16" s="467"/>
      <c r="K16" s="467"/>
      <c r="L16" s="467" t="s">
        <v>63</v>
      </c>
      <c r="M16" s="467"/>
      <c r="N16" s="467"/>
      <c r="O16" s="468" t="s">
        <v>42</v>
      </c>
      <c r="P16" s="481" t="s">
        <v>37</v>
      </c>
      <c r="Q16" s="471"/>
      <c r="R16" s="474"/>
      <c r="S16" s="477"/>
    </row>
    <row r="17" spans="1:19" ht="16.5" thickBot="1">
      <c r="A17" s="202" t="s">
        <v>64</v>
      </c>
      <c r="B17" s="203" t="s">
        <v>2</v>
      </c>
      <c r="C17" s="266" t="s">
        <v>58</v>
      </c>
      <c r="D17" s="200" t="s">
        <v>65</v>
      </c>
      <c r="E17" s="200" t="s">
        <v>58</v>
      </c>
      <c r="F17" s="200" t="s">
        <v>65</v>
      </c>
      <c r="G17" s="469"/>
      <c r="H17" s="482"/>
      <c r="I17" s="266" t="s">
        <v>44</v>
      </c>
      <c r="J17" s="200" t="s">
        <v>50</v>
      </c>
      <c r="K17" s="200" t="s">
        <v>65</v>
      </c>
      <c r="L17" s="200" t="s">
        <v>44</v>
      </c>
      <c r="M17" s="200" t="s">
        <v>50</v>
      </c>
      <c r="N17" s="200" t="s">
        <v>65</v>
      </c>
      <c r="O17" s="469"/>
      <c r="P17" s="482"/>
      <c r="Q17" s="472"/>
      <c r="R17" s="475"/>
      <c r="S17" s="478"/>
    </row>
    <row r="18" spans="1:19" ht="15.75">
      <c r="A18" s="27" t="s">
        <v>14</v>
      </c>
      <c r="B18" s="258" t="s">
        <v>9</v>
      </c>
      <c r="C18" s="259">
        <v>0.0006083449074074074</v>
      </c>
      <c r="D18" s="77">
        <v>0.00011574074074074073</v>
      </c>
      <c r="E18" s="78"/>
      <c r="F18" s="77"/>
      <c r="G18" s="78">
        <f>IF(C18="","",MIN(C18+D18,IF(E18&lt;&gt;"",E18+F18,99)))</f>
        <v>0.0007240856481481481</v>
      </c>
      <c r="H18" s="80">
        <f aca="true" t="shared" si="5" ref="H18:H29">IF(C18="","",RANK(G18,$G$18:$G$29,1))</f>
        <v>9</v>
      </c>
      <c r="I18" s="90">
        <v>0.0012163194444444446</v>
      </c>
      <c r="J18" s="81">
        <v>0.0012166666666666667</v>
      </c>
      <c r="K18" s="77"/>
      <c r="L18" s="81"/>
      <c r="M18" s="81"/>
      <c r="N18" s="77"/>
      <c r="O18" s="81">
        <f>IF(I18="","",MIN(MAX(I18,J18)+K18,IF(L18&lt;&gt;"",MAX(L18,M18)+N18,99)))</f>
        <v>0.0012166666666666667</v>
      </c>
      <c r="P18" s="80">
        <f aca="true" t="shared" si="6" ref="P18:P28">IF(I18="","",RANK(O18,$O$18:$O$29,1))</f>
        <v>2</v>
      </c>
      <c r="Q18" s="253">
        <f>IF(C18="","",H18+P18)</f>
        <v>11</v>
      </c>
      <c r="R18" s="183">
        <f>IF(Q18="","",RANK(Q18,$Q$18:$Q$29,1))</f>
        <v>4</v>
      </c>
      <c r="S18" s="50">
        <f>IF(R18="","",VLOOKUP(R18,'Bodové hodnocení'!$A$1:$B$20,2,FALSE))</f>
        <v>8</v>
      </c>
    </row>
    <row r="19" spans="1:19" ht="15.75">
      <c r="A19" s="116" t="s">
        <v>15</v>
      </c>
      <c r="B19" s="260" t="s">
        <v>6</v>
      </c>
      <c r="C19" s="261">
        <v>0.0005931481481481481</v>
      </c>
      <c r="D19" s="118"/>
      <c r="E19" s="117"/>
      <c r="F19" s="118"/>
      <c r="G19" s="255">
        <f aca="true" t="shared" si="7" ref="G19:G29">IF(C19="","",MIN(C19+D19,IF(E19&lt;&gt;"",E19+F19,99)))</f>
        <v>0.0005931481481481481</v>
      </c>
      <c r="H19" s="120">
        <f t="shared" si="5"/>
        <v>2</v>
      </c>
      <c r="I19" s="132">
        <v>0.0016040509259259257</v>
      </c>
      <c r="J19" s="121">
        <v>0.0016052083333333335</v>
      </c>
      <c r="K19" s="122">
        <v>0.0004629629629629629</v>
      </c>
      <c r="L19" s="121"/>
      <c r="M19" s="121"/>
      <c r="N19" s="133"/>
      <c r="O19" s="256">
        <f aca="true" t="shared" si="8" ref="O19:O28">IF(I19="","",MIN(MAX(I19,J19)+K19,IF(L19&lt;&gt;"",MAX(L19,M19)+N19,99)))</f>
        <v>0.0020681712962962963</v>
      </c>
      <c r="P19" s="120">
        <f t="shared" si="6"/>
        <v>6</v>
      </c>
      <c r="Q19" s="257">
        <f aca="true" t="shared" si="9" ref="Q19:Q29">IF(C19="","",H19+P19)</f>
        <v>8</v>
      </c>
      <c r="R19" s="267">
        <f>IF(Q19="","",RANK(Q19,$Q$18:$Q$29,1))</f>
        <v>3</v>
      </c>
      <c r="S19" s="124">
        <f>IF(R19="","",VLOOKUP(R19,'Bodové hodnocení'!$A$1:$B$20,2,FALSE))</f>
        <v>9</v>
      </c>
    </row>
    <row r="20" spans="1:19" ht="15.75">
      <c r="A20" s="42" t="s">
        <v>16</v>
      </c>
      <c r="B20" s="262" t="s">
        <v>10</v>
      </c>
      <c r="C20" s="263">
        <v>0.0006488425925925926</v>
      </c>
      <c r="D20" s="82"/>
      <c r="E20" s="83"/>
      <c r="F20" s="82"/>
      <c r="G20" s="83">
        <f t="shared" si="7"/>
        <v>0.0006488425925925926</v>
      </c>
      <c r="H20" s="85">
        <f t="shared" si="5"/>
        <v>5</v>
      </c>
      <c r="I20" s="91">
        <v>0.002142824074074074</v>
      </c>
      <c r="J20" s="86">
        <v>0.002144097222222222</v>
      </c>
      <c r="K20" s="115">
        <v>0.00011574074074074073</v>
      </c>
      <c r="L20" s="86"/>
      <c r="M20" s="86"/>
      <c r="N20" s="82"/>
      <c r="O20" s="86">
        <f t="shared" si="8"/>
        <v>0.002259837962962963</v>
      </c>
      <c r="P20" s="85">
        <f t="shared" si="6"/>
        <v>7</v>
      </c>
      <c r="Q20" s="254">
        <f t="shared" si="9"/>
        <v>12</v>
      </c>
      <c r="R20" s="183">
        <f>IF(Q20="","",RANK(Q20,$Q$18:$Q$29,1))</f>
        <v>5</v>
      </c>
      <c r="S20" s="50">
        <f>IF(R20="","",VLOOKUP(R20,'Bodové hodnocení'!$A$1:$B$20,2,FALSE))</f>
        <v>7</v>
      </c>
    </row>
    <row r="21" spans="1:19" ht="15.75">
      <c r="A21" s="116" t="s">
        <v>18</v>
      </c>
      <c r="B21" s="260" t="s">
        <v>4</v>
      </c>
      <c r="C21" s="261">
        <v>0.0006691782407407407</v>
      </c>
      <c r="D21" s="118">
        <v>0.00023148148148148146</v>
      </c>
      <c r="E21" s="117"/>
      <c r="F21" s="118"/>
      <c r="G21" s="255">
        <f t="shared" si="7"/>
        <v>0.0009006597222222222</v>
      </c>
      <c r="H21" s="120">
        <f t="shared" si="5"/>
        <v>11</v>
      </c>
      <c r="I21" s="132">
        <v>0.002264699074074074</v>
      </c>
      <c r="J21" s="121">
        <v>0.002265509259259259</v>
      </c>
      <c r="K21" s="122">
        <v>0.0004629629629629629</v>
      </c>
      <c r="L21" s="121"/>
      <c r="M21" s="121"/>
      <c r="N21" s="123"/>
      <c r="O21" s="256">
        <f t="shared" si="8"/>
        <v>0.002728472222222222</v>
      </c>
      <c r="P21" s="120">
        <f t="shared" si="6"/>
        <v>10</v>
      </c>
      <c r="Q21" s="257">
        <f t="shared" si="9"/>
        <v>21</v>
      </c>
      <c r="R21" s="267">
        <f>IF(Q21="","",RANK(Q21,$Q$18:$Q$29,1))</f>
        <v>11</v>
      </c>
      <c r="S21" s="124">
        <f>IF(R21="","",VLOOKUP(R21,'Bodové hodnocení'!$A$1:$B$20,2,FALSE))</f>
        <v>1</v>
      </c>
    </row>
    <row r="22" spans="1:19" ht="15.75">
      <c r="A22" s="42" t="s">
        <v>19</v>
      </c>
      <c r="B22" s="262" t="s">
        <v>8</v>
      </c>
      <c r="C22" s="263">
        <v>0.0007070254629629628</v>
      </c>
      <c r="D22" s="82"/>
      <c r="E22" s="83"/>
      <c r="F22" s="82"/>
      <c r="G22" s="83">
        <f t="shared" si="7"/>
        <v>0.0007070254629629628</v>
      </c>
      <c r="H22" s="85">
        <f t="shared" si="5"/>
        <v>8</v>
      </c>
      <c r="I22" s="91">
        <v>0.001565162037037037</v>
      </c>
      <c r="J22" s="86">
        <v>0.0015614583333333333</v>
      </c>
      <c r="K22" s="115">
        <v>0.00034722222222222224</v>
      </c>
      <c r="L22" s="86"/>
      <c r="M22" s="86"/>
      <c r="N22" s="82"/>
      <c r="O22" s="86">
        <f t="shared" si="8"/>
        <v>0.0019123842592592593</v>
      </c>
      <c r="P22" s="85">
        <f t="shared" si="6"/>
        <v>4</v>
      </c>
      <c r="Q22" s="254">
        <f t="shared" si="9"/>
        <v>12</v>
      </c>
      <c r="R22" s="183">
        <v>7</v>
      </c>
      <c r="S22" s="50">
        <f>IF(R22="","",VLOOKUP(R22,'Bodové hodnocení'!$A$1:$B$20,2,FALSE))</f>
        <v>5</v>
      </c>
    </row>
    <row r="23" spans="1:19" ht="15.75">
      <c r="A23" s="116" t="s">
        <v>21</v>
      </c>
      <c r="B23" s="260" t="s">
        <v>5</v>
      </c>
      <c r="C23" s="261">
        <v>0.0006428819444444445</v>
      </c>
      <c r="D23" s="118"/>
      <c r="E23" s="117"/>
      <c r="F23" s="118"/>
      <c r="G23" s="255">
        <f t="shared" si="7"/>
        <v>0.0006428819444444445</v>
      </c>
      <c r="H23" s="120">
        <f t="shared" si="5"/>
        <v>3</v>
      </c>
      <c r="I23" s="132">
        <v>0.002579513888888889</v>
      </c>
      <c r="J23" s="121">
        <v>0.0025810185185185185</v>
      </c>
      <c r="K23" s="122">
        <v>0.00023148148148148146</v>
      </c>
      <c r="L23" s="121"/>
      <c r="M23" s="121"/>
      <c r="N23" s="123"/>
      <c r="O23" s="256">
        <f t="shared" si="8"/>
        <v>0.0028125</v>
      </c>
      <c r="P23" s="120">
        <f t="shared" si="6"/>
        <v>11</v>
      </c>
      <c r="Q23" s="257">
        <f t="shared" si="9"/>
        <v>14</v>
      </c>
      <c r="R23" s="267">
        <f>IF(Q23="","",RANK(Q23,$Q$18:$Q$29,1))</f>
        <v>8</v>
      </c>
      <c r="S23" s="124">
        <f>IF(R23="","",VLOOKUP(R23,'Bodové hodnocení'!$A$1:$B$20,2,FALSE))</f>
        <v>4</v>
      </c>
    </row>
    <row r="24" spans="1:19" ht="15.75">
      <c r="A24" s="42" t="s">
        <v>23</v>
      </c>
      <c r="B24" s="262" t="s">
        <v>22</v>
      </c>
      <c r="C24" s="263">
        <v>0.0005752430555555555</v>
      </c>
      <c r="D24" s="82"/>
      <c r="E24" s="83">
        <v>0.0006491898148148149</v>
      </c>
      <c r="F24" s="82">
        <v>0.00011574074074074073</v>
      </c>
      <c r="G24" s="83">
        <f t="shared" si="7"/>
        <v>0.0005752430555555555</v>
      </c>
      <c r="H24" s="85">
        <f t="shared" si="5"/>
        <v>1</v>
      </c>
      <c r="I24" s="91">
        <v>0.0009474537037037037</v>
      </c>
      <c r="J24" s="86">
        <v>0.0009468749999999999</v>
      </c>
      <c r="K24" s="115"/>
      <c r="L24" s="86"/>
      <c r="M24" s="86"/>
      <c r="N24" s="82"/>
      <c r="O24" s="86">
        <f t="shared" si="8"/>
        <v>0.0009474537037037037</v>
      </c>
      <c r="P24" s="85">
        <f t="shared" si="6"/>
        <v>1</v>
      </c>
      <c r="Q24" s="254">
        <f t="shared" si="9"/>
        <v>2</v>
      </c>
      <c r="R24" s="183">
        <f>IF(Q24="","",RANK(Q24,$Q$18:$Q$29,1))</f>
        <v>1</v>
      </c>
      <c r="S24" s="50">
        <f>IF(R24="","",VLOOKUP(R24,'Bodové hodnocení'!$A$1:$B$20,2,FALSE))</f>
        <v>11</v>
      </c>
    </row>
    <row r="25" spans="1:19" ht="15.75">
      <c r="A25" s="116" t="s">
        <v>24</v>
      </c>
      <c r="B25" s="260" t="s">
        <v>28</v>
      </c>
      <c r="C25" s="261">
        <v>0.0005744097222222221</v>
      </c>
      <c r="D25" s="118">
        <v>0.00011574074074074073</v>
      </c>
      <c r="E25" s="117"/>
      <c r="F25" s="118"/>
      <c r="G25" s="255">
        <f t="shared" si="7"/>
        <v>0.0006901504629629628</v>
      </c>
      <c r="H25" s="120">
        <f t="shared" si="5"/>
        <v>6</v>
      </c>
      <c r="I25" s="132">
        <v>0.0024484953703703704</v>
      </c>
      <c r="J25" s="121">
        <v>0.0024484953703703704</v>
      </c>
      <c r="K25" s="122">
        <v>0.00011574074074074073</v>
      </c>
      <c r="L25" s="121"/>
      <c r="M25" s="121"/>
      <c r="N25" s="123"/>
      <c r="O25" s="256">
        <f t="shared" si="8"/>
        <v>0.0025642361111111113</v>
      </c>
      <c r="P25" s="120">
        <f t="shared" si="6"/>
        <v>9</v>
      </c>
      <c r="Q25" s="257">
        <f t="shared" si="9"/>
        <v>15</v>
      </c>
      <c r="R25" s="267">
        <f>IF(Q25="","",RANK(Q25,$Q$18:$Q$29,1))</f>
        <v>9</v>
      </c>
      <c r="S25" s="124">
        <f>IF(R25="","",VLOOKUP(R25,'Bodové hodnocení'!$A$1:$B$20,2,FALSE))</f>
        <v>3</v>
      </c>
    </row>
    <row r="26" spans="1:19" ht="15.75">
      <c r="A26" s="42" t="s">
        <v>25</v>
      </c>
      <c r="B26" s="262" t="s">
        <v>12</v>
      </c>
      <c r="C26" s="263">
        <v>0.0006458333333333332</v>
      </c>
      <c r="D26" s="82"/>
      <c r="E26" s="83">
        <v>0.0006740856481481482</v>
      </c>
      <c r="F26" s="82">
        <v>0.00011574074074074073</v>
      </c>
      <c r="G26" s="83">
        <f t="shared" si="7"/>
        <v>0.0006458333333333332</v>
      </c>
      <c r="H26" s="85">
        <f t="shared" si="5"/>
        <v>4</v>
      </c>
      <c r="I26" s="91">
        <v>0.0011019675925925925</v>
      </c>
      <c r="J26" s="86">
        <v>0.0011081018518518519</v>
      </c>
      <c r="K26" s="115">
        <v>0.00023148148148148146</v>
      </c>
      <c r="L26" s="86"/>
      <c r="M26" s="86"/>
      <c r="N26" s="82"/>
      <c r="O26" s="86">
        <f t="shared" si="8"/>
        <v>0.0013395833333333333</v>
      </c>
      <c r="P26" s="85">
        <f t="shared" si="6"/>
        <v>3</v>
      </c>
      <c r="Q26" s="254">
        <f t="shared" si="9"/>
        <v>7</v>
      </c>
      <c r="R26" s="183">
        <f>IF(Q26="","",RANK(Q26,$Q$18:$Q$29,1))</f>
        <v>2</v>
      </c>
      <c r="S26" s="50">
        <f>IF(R26="","",VLOOKUP(R26,'Bodové hodnocení'!$A$1:$B$20,2,FALSE))</f>
        <v>10</v>
      </c>
    </row>
    <row r="27" spans="1:19" ht="15.75">
      <c r="A27" s="116" t="s">
        <v>27</v>
      </c>
      <c r="B27" s="260" t="s">
        <v>17</v>
      </c>
      <c r="C27" s="261">
        <v>0.0005875810185185186</v>
      </c>
      <c r="D27" s="118">
        <v>0.00011574074074074073</v>
      </c>
      <c r="E27" s="117">
        <v>0.0011000810185185185</v>
      </c>
      <c r="F27" s="118">
        <v>0.00023148148148148146</v>
      </c>
      <c r="G27" s="255">
        <f t="shared" si="7"/>
        <v>0.0007033217592592593</v>
      </c>
      <c r="H27" s="120">
        <f t="shared" si="5"/>
        <v>7</v>
      </c>
      <c r="I27" s="132">
        <v>0.0022401620370370375</v>
      </c>
      <c r="J27" s="121">
        <v>0.002241782407407407</v>
      </c>
      <c r="K27" s="122">
        <v>0.00034722222222222224</v>
      </c>
      <c r="L27" s="121">
        <v>0.0017149305555555555</v>
      </c>
      <c r="M27" s="121">
        <v>0.001715162037037037</v>
      </c>
      <c r="N27" s="377">
        <v>0.00034722222222222224</v>
      </c>
      <c r="O27" s="256">
        <f t="shared" si="8"/>
        <v>0.002062384259259259</v>
      </c>
      <c r="P27" s="120">
        <f t="shared" si="6"/>
        <v>5</v>
      </c>
      <c r="Q27" s="257">
        <f t="shared" si="9"/>
        <v>12</v>
      </c>
      <c r="R27" s="267">
        <v>6</v>
      </c>
      <c r="S27" s="124">
        <f>IF(R27="","",VLOOKUP(R27,'Bodové hodnocení'!$A$1:$B$20,2,FALSE))</f>
        <v>6</v>
      </c>
    </row>
    <row r="28" spans="1:19" ht="15.75">
      <c r="A28" s="42" t="s">
        <v>29</v>
      </c>
      <c r="B28" s="264" t="s">
        <v>92</v>
      </c>
      <c r="C28" s="263">
        <v>0.0006162731481481482</v>
      </c>
      <c r="D28" s="82">
        <v>0.00023148148148148146</v>
      </c>
      <c r="E28" s="83"/>
      <c r="F28" s="82"/>
      <c r="G28" s="83">
        <f t="shared" si="7"/>
        <v>0.0008477546296296297</v>
      </c>
      <c r="H28" s="85">
        <f t="shared" si="5"/>
        <v>10</v>
      </c>
      <c r="I28" s="91">
        <v>0.0020468749999999996</v>
      </c>
      <c r="J28" s="86">
        <v>0.0020484953703703702</v>
      </c>
      <c r="K28" s="115">
        <v>0.00023148148148148146</v>
      </c>
      <c r="L28" s="86"/>
      <c r="M28" s="86"/>
      <c r="N28" s="82"/>
      <c r="O28" s="86">
        <f t="shared" si="8"/>
        <v>0.0022799768518518516</v>
      </c>
      <c r="P28" s="85">
        <f t="shared" si="6"/>
        <v>8</v>
      </c>
      <c r="Q28" s="254">
        <f t="shared" si="9"/>
        <v>18</v>
      </c>
      <c r="R28" s="183">
        <f>IF(Q28="","",RANK(Q28,$Q$18:$Q$29,1))</f>
        <v>10</v>
      </c>
      <c r="S28" s="50">
        <f>IF(R28="","",VLOOKUP(R28,'Bodové hodnocení'!$A$1:$B$20,2,FALSE))</f>
        <v>2</v>
      </c>
    </row>
    <row r="29" spans="1:19" ht="16.5" thickBot="1">
      <c r="A29" s="131" t="s">
        <v>30</v>
      </c>
      <c r="B29" s="260" t="s">
        <v>7</v>
      </c>
      <c r="C29" s="261">
        <v>0.0007972685185185187</v>
      </c>
      <c r="D29" s="118">
        <v>0.00011574074074074073</v>
      </c>
      <c r="E29" s="117"/>
      <c r="F29" s="118"/>
      <c r="G29" s="255">
        <f t="shared" si="7"/>
        <v>0.0009130092592592594</v>
      </c>
      <c r="H29" s="120">
        <f t="shared" si="5"/>
        <v>12</v>
      </c>
      <c r="I29" s="132">
        <v>0.001956712962962963</v>
      </c>
      <c r="J29" s="121">
        <v>0.0019598379629629627</v>
      </c>
      <c r="K29" s="122"/>
      <c r="L29" s="121"/>
      <c r="M29" s="121"/>
      <c r="N29" s="123"/>
      <c r="O29" s="256" t="s">
        <v>91</v>
      </c>
      <c r="P29" s="120">
        <v>12</v>
      </c>
      <c r="Q29" s="257">
        <f t="shared" si="9"/>
        <v>24</v>
      </c>
      <c r="R29" s="267">
        <f>IF(Q29="","",RANK(Q29,$Q$18:$Q$29,1))</f>
        <v>12</v>
      </c>
      <c r="S29" s="124">
        <f>IF(R29="","",VLOOKUP(R29,'Bodové hodnocení'!$A$1:$B$20,2,FALSE))</f>
        <v>1</v>
      </c>
    </row>
    <row r="30" spans="1:19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63"/>
      <c r="O30" s="17"/>
      <c r="P30" s="92"/>
      <c r="Q30" s="92"/>
      <c r="R30" s="92"/>
      <c r="S30" s="92"/>
    </row>
  </sheetData>
  <sheetProtection selectLockedCells="1" selectUnlockedCells="1"/>
  <mergeCells count="29">
    <mergeCell ref="P16:P17"/>
    <mergeCell ref="A15:B16"/>
    <mergeCell ref="A1:S1"/>
    <mergeCell ref="A3:B4"/>
    <mergeCell ref="C3:H3"/>
    <mergeCell ref="I3:P3"/>
    <mergeCell ref="C4:D4"/>
    <mergeCell ref="E4:F4"/>
    <mergeCell ref="O4:O5"/>
    <mergeCell ref="P4:P5"/>
    <mergeCell ref="C16:D16"/>
    <mergeCell ref="E16:F16"/>
    <mergeCell ref="I16:K16"/>
    <mergeCell ref="C15:H15"/>
    <mergeCell ref="I4:K4"/>
    <mergeCell ref="G4:G5"/>
    <mergeCell ref="H4:H5"/>
    <mergeCell ref="G16:G17"/>
    <mergeCell ref="H16:H17"/>
    <mergeCell ref="L16:N16"/>
    <mergeCell ref="O16:O17"/>
    <mergeCell ref="Q3:Q5"/>
    <mergeCell ref="R3:R5"/>
    <mergeCell ref="Q15:Q17"/>
    <mergeCell ref="S15:S17"/>
    <mergeCell ref="I15:P15"/>
    <mergeCell ref="L4:N4"/>
    <mergeCell ref="R15:R17"/>
    <mergeCell ref="S3:S5"/>
  </mergeCells>
  <printOptions/>
  <pageMargins left="0.11811023622047245" right="0.11811023622047245" top="0.5905511811023623" bottom="0.5905511811023623" header="0.5118110236220472" footer="0.31496062992125984"/>
  <pageSetup horizontalDpi="300" verticalDpi="300" orientation="landscape" paperSize="9" scale="65" r:id="rId1"/>
  <headerFooter alignWithMargins="0">
    <oddFooter>&amp;CHlučinská liga mládeže - 5. ročník 2016 / 2017&amp;RPro HLM zpracoval Durlák Jan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Honza</cp:lastModifiedBy>
  <cp:lastPrinted>2016-04-26T08:52:14Z</cp:lastPrinted>
  <dcterms:created xsi:type="dcterms:W3CDTF">2015-09-20T10:10:04Z</dcterms:created>
  <dcterms:modified xsi:type="dcterms:W3CDTF">2017-06-18T16:12:48Z</dcterms:modified>
  <cp:category/>
  <cp:version/>
  <cp:contentType/>
  <cp:contentStatus/>
</cp:coreProperties>
</file>