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82" activeTab="0"/>
  </bookViews>
  <sheets>
    <sheet name="HLM - mladší" sheetId="1" r:id="rId1"/>
    <sheet name="HLM - starší" sheetId="2" r:id="rId2"/>
    <sheet name="11. kolo - Bohuslavice" sheetId="3" r:id="rId3"/>
    <sheet name="10. kolo - Ludgeřovice" sheetId="4" r:id="rId4"/>
    <sheet name="9. kolo - Bobrovníky" sheetId="5" r:id="rId5"/>
    <sheet name="8. kolo - Dobroslavice" sheetId="6" r:id="rId6"/>
    <sheet name="7. kolo - Hlučín" sheetId="7" r:id="rId7"/>
    <sheet name="6. kolo - Darkovice" sheetId="8" r:id="rId8"/>
    <sheet name="5. kolo - Hlučín" sheetId="9" r:id="rId9"/>
    <sheet name="4. kolo - Markvartovice" sheetId="10" r:id="rId10"/>
    <sheet name="3. kolo - Dobroslavice" sheetId="11" r:id="rId11"/>
    <sheet name="2. kolo - Závada" sheetId="12" r:id="rId12"/>
    <sheet name="1. kolo - Děhylov" sheetId="13" r:id="rId13"/>
    <sheet name="Bodové hodnocení" sheetId="14" r:id="rId14"/>
  </sheets>
  <definedNames>
    <definedName name="_xlnm.Print_Area" localSheetId="12">'1. kolo - Děhylov'!$A$1:$Q$32</definedName>
    <definedName name="_xlnm.Print_Area" localSheetId="3">'10. kolo - Ludgeřovice'!$A$1:$Q$32</definedName>
    <definedName name="_xlnm.Print_Area" localSheetId="2">'11. kolo - Bohuslavice'!$A$1:$Q$34</definedName>
    <definedName name="_xlnm.Print_Area" localSheetId="11">'2. kolo - Závada'!$A$1:$Q$29</definedName>
    <definedName name="_xlnm.Print_Area" localSheetId="10">'3. kolo - Dobroslavice'!$A$1:$J$29</definedName>
    <definedName name="_xlnm.Print_Area" localSheetId="9">'4. kolo - Markvartovice'!$A$1:$Q$33</definedName>
    <definedName name="_xlnm.Print_Area" localSheetId="8">'5. kolo - Hlučín'!$A$1:$Q$31</definedName>
    <definedName name="_xlnm.Print_Area" localSheetId="7">'6. kolo - Darkovice'!$A$1:$S$34</definedName>
    <definedName name="_xlnm.Print_Area" localSheetId="6">'7. kolo - Hlučín'!$A$1:$Q$39</definedName>
    <definedName name="_xlnm.Print_Area" localSheetId="5">'8. kolo - Dobroslavice'!$A$1:$Q$31</definedName>
    <definedName name="_xlnm.Print_Area" localSheetId="4">'9. kolo - Bobrovníky'!$A$1:$Q$31</definedName>
    <definedName name="_xlnm.Print_Area" localSheetId="0">'HLM - mladší'!$A$1:$O$19</definedName>
    <definedName name="_xlnm.Print_Area" localSheetId="1">'HLM - starší'!$A$1:$O$19</definedName>
  </definedNames>
  <calcPr fullCalcOnLoad="1"/>
</workbook>
</file>

<file path=xl/sharedStrings.xml><?xml version="1.0" encoding="utf-8"?>
<sst xmlns="http://schemas.openxmlformats.org/spreadsheetml/2006/main" count="1176" uniqueCount="103">
  <si>
    <t>Kolo:</t>
  </si>
  <si>
    <t>Poř.</t>
  </si>
  <si>
    <t>Družstvo</t>
  </si>
  <si>
    <t>Celkem</t>
  </si>
  <si>
    <t>Děhylov</t>
  </si>
  <si>
    <t>Závada</t>
  </si>
  <si>
    <t>Dobroslavice</t>
  </si>
  <si>
    <t>Markvartovice</t>
  </si>
  <si>
    <t>Darkovice</t>
  </si>
  <si>
    <t>Ludgeřovice</t>
  </si>
  <si>
    <t>Hlučín</t>
  </si>
  <si>
    <t>Kronika</t>
  </si>
  <si>
    <t>Bohuslavice</t>
  </si>
  <si>
    <t>Bobrovníky</t>
  </si>
  <si>
    <t>Vřesina</t>
  </si>
  <si>
    <t>body</t>
  </si>
  <si>
    <t>1.</t>
  </si>
  <si>
    <t>Strahovice</t>
  </si>
  <si>
    <t>2.</t>
  </si>
  <si>
    <t>3.</t>
  </si>
  <si>
    <t>4.</t>
  </si>
  <si>
    <t>5.</t>
  </si>
  <si>
    <t>6.</t>
  </si>
  <si>
    <t>7.</t>
  </si>
  <si>
    <t>Kozmice</t>
  </si>
  <si>
    <t>8.</t>
  </si>
  <si>
    <t>9.</t>
  </si>
  <si>
    <t>10.</t>
  </si>
  <si>
    <t>11.</t>
  </si>
  <si>
    <t>Píšť</t>
  </si>
  <si>
    <t>12.</t>
  </si>
  <si>
    <t>Jilešovice</t>
  </si>
  <si>
    <t>13.</t>
  </si>
  <si>
    <t>Šilheřovice</t>
  </si>
  <si>
    <t>Mladší</t>
  </si>
  <si>
    <t>PÚ</t>
  </si>
  <si>
    <t>Štafeta 4x60 m</t>
  </si>
  <si>
    <t>Součet umístění</t>
  </si>
  <si>
    <t>Pořadí</t>
  </si>
  <si>
    <t>Body</t>
  </si>
  <si>
    <t>st.č.</t>
  </si>
  <si>
    <t>Pravý</t>
  </si>
  <si>
    <t>Levý</t>
  </si>
  <si>
    <t>Výsledný čas</t>
  </si>
  <si>
    <t>Umístění</t>
  </si>
  <si>
    <t>1. čas</t>
  </si>
  <si>
    <t>2.čas</t>
  </si>
  <si>
    <t>Starší</t>
  </si>
  <si>
    <t>Štafeta dvojic</t>
  </si>
  <si>
    <t>trestné</t>
  </si>
  <si>
    <t>Štafeta mix</t>
  </si>
  <si>
    <t>Uzlová štafeta</t>
  </si>
  <si>
    <t>Součet</t>
  </si>
  <si>
    <t>Výsledné pořadí</t>
  </si>
  <si>
    <t>1. pokus</t>
  </si>
  <si>
    <t>2. pokus</t>
  </si>
  <si>
    <t>St. č.</t>
  </si>
  <si>
    <t>čas</t>
  </si>
  <si>
    <t>Tr. b.</t>
  </si>
  <si>
    <t>2. čas</t>
  </si>
  <si>
    <t xml:space="preserve">Umístění </t>
  </si>
  <si>
    <t>14.</t>
  </si>
  <si>
    <t>Družstva mladší žáci</t>
  </si>
  <si>
    <t>poř.</t>
  </si>
  <si>
    <t>3. čas</t>
  </si>
  <si>
    <t>4. čas</t>
  </si>
  <si>
    <t>5. čas</t>
  </si>
  <si>
    <t>součet 5t</t>
  </si>
  <si>
    <t>Pořádi</t>
  </si>
  <si>
    <t>Družstva starší žáci</t>
  </si>
  <si>
    <t>Místo</t>
  </si>
  <si>
    <t>1. kolo Hlučínské ligy mládeže - Děhylov 10. 9. 2017</t>
  </si>
  <si>
    <t>2. kolo Hlučínské ligy mládeže - Závada 24. 9. 2017</t>
  </si>
  <si>
    <t>3. kolo Hlučínské ligy mládeže - Dobroslavice 28. 9. 2017</t>
  </si>
  <si>
    <t>4. kolo Hlučínské ligy mládeže -  Markvartovice 1. 10. 2017</t>
  </si>
  <si>
    <t>5. kolo Hlučínské ligy mládeže - Hlučín 8. 10. 2017</t>
  </si>
  <si>
    <t>6. kolo Hlučínské ligy mládeže - Darkovice 10. 12. 2017</t>
  </si>
  <si>
    <t>11. kolo Hlučínské ligy mládeže - Bohuslavice 17. 6. 2018</t>
  </si>
  <si>
    <t xml:space="preserve"> 10.9.201</t>
  </si>
  <si>
    <t xml:space="preserve"> 24.9.2017</t>
  </si>
  <si>
    <t xml:space="preserve"> 28.9.2017</t>
  </si>
  <si>
    <t xml:space="preserve"> 1.10.2017</t>
  </si>
  <si>
    <t xml:space="preserve"> 8.10.2017</t>
  </si>
  <si>
    <t xml:space="preserve"> 29.4.2018</t>
  </si>
  <si>
    <t xml:space="preserve"> 8.5.2018</t>
  </si>
  <si>
    <t xml:space="preserve"> 13.5.2018</t>
  </si>
  <si>
    <t>15.</t>
  </si>
  <si>
    <t>16.</t>
  </si>
  <si>
    <t>Chuchelna</t>
  </si>
  <si>
    <t>Hlučínská Liga Mládeže 2017/2018 - mladší žáci</t>
  </si>
  <si>
    <t>Hlučínská Liga Mládeže 2017/2018 - starší žáci</t>
  </si>
  <si>
    <t>ZPV</t>
  </si>
  <si>
    <t>7. kolo Hlučínské ligy mládeže - Hlučín 29. 4. 2018</t>
  </si>
  <si>
    <t>8. kolo Hlučínské ligy mládeže - Dobroslavice 8. 5. 2018</t>
  </si>
  <si>
    <t>9. kolo Hlučínské ligy mládeže - Bobrovníky 13. 5. 2018</t>
  </si>
  <si>
    <t>10. kolo Hlučínské ligy mládeže - Ludgeřovice 22. 4. 2018</t>
  </si>
  <si>
    <t>N</t>
  </si>
  <si>
    <t>Zruženo pro špatné počási a nespusobilost dráhy</t>
  </si>
  <si>
    <t>Bělá</t>
  </si>
  <si>
    <t>Celá soutěž zrušena</t>
  </si>
  <si>
    <t>D</t>
  </si>
  <si>
    <t>Zrušeno</t>
  </si>
  <si>
    <t>Zrušeno pro déšť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</si>
</sst>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:ss.00"/>
    <numFmt numFmtId="166" formatCode="m:ss.000"/>
    <numFmt numFmtId="167" formatCode="ss"/>
    <numFmt numFmtId="168" formatCode="m:ss.00"/>
    <numFmt numFmtId="169" formatCode="m:ss;@"/>
    <numFmt numFmtId="170" formatCode="mm:ss.0;@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3" fillId="33" borderId="11" xfId="45" applyFont="1" applyFill="1" applyBorder="1" applyAlignment="1" applyProtection="1">
      <alignment horizontal="center" vertical="center"/>
      <protection/>
    </xf>
    <xf numFmtId="0" fontId="3" fillId="0" borderId="11" xfId="45" applyFont="1" applyFill="1" applyBorder="1" applyAlignment="1" applyProtection="1">
      <alignment horizontal="center" vertical="center"/>
      <protection/>
    </xf>
    <xf numFmtId="0" fontId="3" fillId="0" borderId="12" xfId="45" applyFont="1" applyFill="1" applyBorder="1" applyAlignment="1" applyProtection="1">
      <alignment horizontal="center" vertical="center"/>
      <protection/>
    </xf>
    <xf numFmtId="0" fontId="3" fillId="33" borderId="13" xfId="45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33" borderId="14" xfId="45" applyFont="1" applyFill="1" applyBorder="1" applyAlignment="1">
      <alignment vertical="center"/>
      <protection/>
    </xf>
    <xf numFmtId="0" fontId="5" fillId="33" borderId="15" xfId="45" applyFont="1" applyFill="1" applyBorder="1" applyAlignment="1">
      <alignment vertical="center"/>
      <protection/>
    </xf>
    <xf numFmtId="0" fontId="5" fillId="33" borderId="16" xfId="45" applyFont="1" applyFill="1" applyBorder="1" applyAlignment="1">
      <alignment horizontal="center" wrapText="1"/>
      <protection/>
    </xf>
    <xf numFmtId="0" fontId="5" fillId="33" borderId="14" xfId="45" applyFont="1" applyFill="1" applyBorder="1" applyAlignment="1">
      <alignment horizontal="center" wrapText="1"/>
      <protection/>
    </xf>
    <xf numFmtId="0" fontId="5" fillId="33" borderId="17" xfId="45" applyFont="1" applyFill="1" applyBorder="1" applyAlignment="1">
      <alignment horizontal="center" wrapText="1"/>
      <protection/>
    </xf>
    <xf numFmtId="0" fontId="5" fillId="33" borderId="18" xfId="45" applyFont="1" applyFill="1" applyBorder="1" applyAlignment="1">
      <alignment horizontal="center" wrapText="1"/>
      <protection/>
    </xf>
    <xf numFmtId="0" fontId="5" fillId="33" borderId="15" xfId="45" applyFont="1" applyFill="1" applyBorder="1" applyAlignment="1">
      <alignment horizontal="center" wrapText="1"/>
      <protection/>
    </xf>
    <xf numFmtId="0" fontId="5" fillId="33" borderId="19" xfId="45" applyFont="1" applyFill="1" applyBorder="1" applyAlignment="1">
      <alignment vertical="center"/>
      <protection/>
    </xf>
    <xf numFmtId="0" fontId="5" fillId="33" borderId="20" xfId="45" applyFont="1" applyFill="1" applyBorder="1" applyAlignment="1">
      <alignment vertical="center"/>
      <protection/>
    </xf>
    <xf numFmtId="0" fontId="5" fillId="33" borderId="21" xfId="45" applyFont="1" applyFill="1" applyBorder="1" applyAlignment="1">
      <alignment horizontal="center" wrapText="1"/>
      <protection/>
    </xf>
    <xf numFmtId="0" fontId="5" fillId="33" borderId="22" xfId="45" applyFont="1" applyFill="1" applyBorder="1" applyAlignment="1">
      <alignment horizontal="center" wrapText="1"/>
      <protection/>
    </xf>
    <xf numFmtId="0" fontId="5" fillId="33" borderId="23" xfId="45" applyFont="1" applyFill="1" applyBorder="1" applyAlignment="1">
      <alignment horizontal="center" wrapText="1"/>
      <protection/>
    </xf>
    <xf numFmtId="0" fontId="5" fillId="33" borderId="24" xfId="45" applyFont="1" applyFill="1" applyBorder="1" applyAlignment="1">
      <alignment horizontal="center" wrapText="1"/>
      <protection/>
    </xf>
    <xf numFmtId="14" fontId="5" fillId="33" borderId="20" xfId="45" applyNumberFormat="1" applyFont="1" applyFill="1" applyBorder="1" applyAlignment="1">
      <alignment horizontal="center" wrapText="1"/>
      <protection/>
    </xf>
    <xf numFmtId="0" fontId="5" fillId="33" borderId="25" xfId="45" applyFont="1" applyFill="1" applyBorder="1" applyAlignment="1">
      <alignment horizontal="center" wrapText="1"/>
      <protection/>
    </xf>
    <xf numFmtId="0" fontId="4" fillId="0" borderId="26" xfId="0" applyFont="1" applyBorder="1" applyAlignment="1">
      <alignment/>
    </xf>
    <xf numFmtId="0" fontId="6" fillId="33" borderId="27" xfId="45" applyFont="1" applyFill="1" applyBorder="1" applyAlignment="1">
      <alignment horizontal="center" wrapText="1"/>
      <protection/>
    </xf>
    <xf numFmtId="0" fontId="7" fillId="0" borderId="28" xfId="0" applyFont="1" applyFill="1" applyBorder="1" applyAlignment="1">
      <alignment/>
    </xf>
    <xf numFmtId="0" fontId="8" fillId="33" borderId="29" xfId="45" applyFont="1" applyFill="1" applyBorder="1" applyAlignment="1">
      <alignment horizontal="center" wrapText="1"/>
      <protection/>
    </xf>
    <xf numFmtId="0" fontId="5" fillId="34" borderId="30" xfId="45" applyFont="1" applyFill="1" applyBorder="1" applyAlignment="1">
      <alignment horizontal="center"/>
      <protection/>
    </xf>
    <xf numFmtId="0" fontId="5" fillId="33" borderId="31" xfId="45" applyFont="1" applyFill="1" applyBorder="1" applyAlignment="1">
      <alignment horizontal="center"/>
      <protection/>
    </xf>
    <xf numFmtId="0" fontId="5" fillId="34" borderId="31" xfId="45" applyFont="1" applyFill="1" applyBorder="1" applyAlignment="1">
      <alignment horizontal="center"/>
      <protection/>
    </xf>
    <xf numFmtId="0" fontId="5" fillId="33" borderId="32" xfId="45" applyFont="1" applyFill="1" applyBorder="1" applyAlignment="1">
      <alignment horizontal="center"/>
      <protection/>
    </xf>
    <xf numFmtId="0" fontId="5" fillId="0" borderId="31" xfId="45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33" borderId="30" xfId="45" applyFont="1" applyFill="1" applyBorder="1" applyAlignment="1">
      <alignment horizontal="center" wrapText="1"/>
      <protection/>
    </xf>
    <xf numFmtId="0" fontId="7" fillId="0" borderId="33" xfId="0" applyFont="1" applyFill="1" applyBorder="1" applyAlignment="1">
      <alignment/>
    </xf>
    <xf numFmtId="0" fontId="5" fillId="33" borderId="34" xfId="45" applyFont="1" applyFill="1" applyBorder="1" applyAlignment="1">
      <alignment horizontal="center"/>
      <protection/>
    </xf>
    <xf numFmtId="0" fontId="5" fillId="34" borderId="34" xfId="45" applyFont="1" applyFill="1" applyBorder="1" applyAlignment="1">
      <alignment horizontal="center"/>
      <protection/>
    </xf>
    <xf numFmtId="0" fontId="5" fillId="33" borderId="35" xfId="45" applyFont="1" applyFill="1" applyBorder="1" applyAlignment="1">
      <alignment horizontal="center"/>
      <protection/>
    </xf>
    <xf numFmtId="0" fontId="5" fillId="0" borderId="34" xfId="45" applyFont="1" applyFill="1" applyBorder="1" applyAlignment="1">
      <alignment horizontal="center"/>
      <protection/>
    </xf>
    <xf numFmtId="0" fontId="6" fillId="33" borderId="30" xfId="45" applyNumberFormat="1" applyFont="1" applyFill="1" applyBorder="1" applyAlignment="1">
      <alignment horizontal="center" wrapText="1"/>
      <protection/>
    </xf>
    <xf numFmtId="0" fontId="7" fillId="0" borderId="36" xfId="0" applyFont="1" applyFill="1" applyBorder="1" applyAlignment="1">
      <alignment/>
    </xf>
    <xf numFmtId="0" fontId="6" fillId="33" borderId="37" xfId="45" applyFont="1" applyFill="1" applyBorder="1" applyAlignment="1">
      <alignment horizontal="center" wrapText="1"/>
      <protection/>
    </xf>
    <xf numFmtId="0" fontId="7" fillId="0" borderId="33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35" xfId="0" applyFont="1" applyFill="1" applyBorder="1" applyAlignment="1">
      <alignment/>
    </xf>
    <xf numFmtId="0" fontId="6" fillId="33" borderId="39" xfId="45" applyFont="1" applyFill="1" applyBorder="1" applyAlignment="1">
      <alignment horizontal="center" wrapText="1"/>
      <protection/>
    </xf>
    <xf numFmtId="0" fontId="7" fillId="0" borderId="4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41" xfId="45" applyFont="1" applyFill="1" applyBorder="1" applyAlignment="1">
      <alignment vertical="center"/>
      <protection/>
    </xf>
    <xf numFmtId="0" fontId="7" fillId="0" borderId="32" xfId="0" applyFont="1" applyFill="1" applyBorder="1" applyAlignment="1">
      <alignment/>
    </xf>
    <xf numFmtId="0" fontId="8" fillId="33" borderId="42" xfId="45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7" fillId="34" borderId="0" xfId="0" applyNumberFormat="1" applyFont="1" applyFill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/>
    </xf>
    <xf numFmtId="0" fontId="7" fillId="33" borderId="4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47" fontId="7" fillId="33" borderId="45" xfId="0" applyNumberFormat="1" applyFont="1" applyFill="1" applyBorder="1" applyAlignment="1">
      <alignment horizontal="center"/>
    </xf>
    <xf numFmtId="47" fontId="7" fillId="33" borderId="44" xfId="0" applyNumberFormat="1" applyFont="1" applyFill="1" applyBorder="1" applyAlignment="1">
      <alignment horizontal="center"/>
    </xf>
    <xf numFmtId="47" fontId="13" fillId="33" borderId="4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7" fillId="34" borderId="27" xfId="0" applyNumberFormat="1" applyFont="1" applyFill="1" applyBorder="1" applyAlignment="1">
      <alignment horizontal="center" vertical="center"/>
    </xf>
    <xf numFmtId="164" fontId="7" fillId="34" borderId="46" xfId="0" applyNumberFormat="1" applyFont="1" applyFill="1" applyBorder="1" applyAlignment="1">
      <alignment horizontal="center" vertical="center"/>
    </xf>
    <xf numFmtId="164" fontId="13" fillId="34" borderId="46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/>
    </xf>
    <xf numFmtId="2" fontId="7" fillId="34" borderId="48" xfId="0" applyNumberFormat="1" applyFont="1" applyFill="1" applyBorder="1" applyAlignment="1">
      <alignment horizontal="center"/>
    </xf>
    <xf numFmtId="2" fontId="13" fillId="0" borderId="31" xfId="0" applyNumberFormat="1" applyFont="1" applyFill="1" applyBorder="1" applyAlignment="1">
      <alignment horizontal="center"/>
    </xf>
    <xf numFmtId="2" fontId="7" fillId="34" borderId="31" xfId="0" applyNumberFormat="1" applyFont="1" applyFill="1" applyBorder="1" applyAlignment="1">
      <alignment horizontal="center"/>
    </xf>
    <xf numFmtId="2" fontId="13" fillId="34" borderId="49" xfId="0" applyNumberFormat="1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33" borderId="30" xfId="0" applyFont="1" applyFill="1" applyBorder="1" applyAlignment="1">
      <alignment horizontal="center"/>
    </xf>
    <xf numFmtId="164" fontId="7" fillId="33" borderId="50" xfId="0" applyNumberFormat="1" applyFont="1" applyFill="1" applyBorder="1" applyAlignment="1">
      <alignment horizontal="center" vertical="center"/>
    </xf>
    <xf numFmtId="164" fontId="7" fillId="33" borderId="46" xfId="0" applyNumberFormat="1" applyFont="1" applyFill="1" applyBorder="1" applyAlignment="1">
      <alignment horizontal="center" vertical="center"/>
    </xf>
    <xf numFmtId="164" fontId="13" fillId="33" borderId="46" xfId="0" applyNumberFormat="1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 horizontal="center"/>
    </xf>
    <xf numFmtId="2" fontId="13" fillId="33" borderId="34" xfId="0" applyNumberFormat="1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64" fontId="7" fillId="34" borderId="50" xfId="0" applyNumberFormat="1" applyFont="1" applyFill="1" applyBorder="1" applyAlignment="1">
      <alignment horizontal="center" vertical="center"/>
    </xf>
    <xf numFmtId="2" fontId="7" fillId="34" borderId="30" xfId="0" applyNumberFormat="1" applyFont="1" applyFill="1" applyBorder="1" applyAlignment="1">
      <alignment horizontal="center"/>
    </xf>
    <xf numFmtId="2" fontId="7" fillId="34" borderId="34" xfId="0" applyNumberFormat="1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3" fillId="34" borderId="34" xfId="0" applyNumberFormat="1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2" fontId="7" fillId="33" borderId="51" xfId="0" applyNumberFormat="1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47" fontId="5" fillId="33" borderId="45" xfId="0" applyNumberFormat="1" applyFont="1" applyFill="1" applyBorder="1" applyAlignment="1">
      <alignment horizontal="center"/>
    </xf>
    <xf numFmtId="47" fontId="5" fillId="33" borderId="44" xfId="0" applyNumberFormat="1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164" fontId="7" fillId="34" borderId="48" xfId="0" applyNumberFormat="1" applyFont="1" applyFill="1" applyBorder="1" applyAlignment="1">
      <alignment horizontal="center" vertical="center"/>
    </xf>
    <xf numFmtId="164" fontId="13" fillId="34" borderId="4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2" fontId="13" fillId="34" borderId="31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164" fontId="5" fillId="33" borderId="51" xfId="0" applyNumberFormat="1" applyFont="1" applyFill="1" applyBorder="1" applyAlignment="1">
      <alignment horizontal="center" vertical="center"/>
    </xf>
    <xf numFmtId="164" fontId="3" fillId="33" borderId="51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2" fontId="5" fillId="33" borderId="51" xfId="0" applyNumberFormat="1" applyFont="1" applyFill="1" applyBorder="1" applyAlignment="1">
      <alignment horizontal="center"/>
    </xf>
    <xf numFmtId="2" fontId="5" fillId="33" borderId="34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164" fontId="7" fillId="34" borderId="51" xfId="0" applyNumberFormat="1" applyFont="1" applyFill="1" applyBorder="1" applyAlignment="1">
      <alignment horizontal="center" vertical="center"/>
    </xf>
    <xf numFmtId="164" fontId="13" fillId="34" borderId="51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/>
    </xf>
    <xf numFmtId="2" fontId="7" fillId="34" borderId="51" xfId="0" applyNumberFormat="1" applyFont="1" applyFill="1" applyBorder="1" applyAlignment="1">
      <alignment horizontal="center"/>
    </xf>
    <xf numFmtId="164" fontId="5" fillId="33" borderId="5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10" fillId="0" borderId="43" xfId="0" applyFont="1" applyBorder="1" applyAlignment="1">
      <alignment/>
    </xf>
    <xf numFmtId="1" fontId="7" fillId="34" borderId="34" xfId="0" applyNumberFormat="1" applyFont="1" applyFill="1" applyBorder="1" applyAlignment="1">
      <alignment horizontal="center"/>
    </xf>
    <xf numFmtId="1" fontId="7" fillId="34" borderId="31" xfId="0" applyNumberFormat="1" applyFont="1" applyFill="1" applyBorder="1" applyAlignment="1">
      <alignment horizontal="center"/>
    </xf>
    <xf numFmtId="1" fontId="7" fillId="33" borderId="34" xfId="0" applyNumberFormat="1" applyFont="1" applyFill="1" applyBorder="1" applyAlignment="1">
      <alignment horizontal="center"/>
    </xf>
    <xf numFmtId="2" fontId="7" fillId="34" borderId="54" xfId="0" applyNumberFormat="1" applyFont="1" applyFill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164" fontId="7" fillId="34" borderId="55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/>
    </xf>
    <xf numFmtId="164" fontId="7" fillId="33" borderId="51" xfId="0" applyNumberFormat="1" applyFont="1" applyFill="1" applyBorder="1" applyAlignment="1">
      <alignment horizontal="center" vertical="center"/>
    </xf>
    <xf numFmtId="164" fontId="7" fillId="0" borderId="51" xfId="0" applyNumberFormat="1" applyFont="1" applyFill="1" applyBorder="1" applyAlignment="1">
      <alignment horizontal="center" vertical="center"/>
    </xf>
    <xf numFmtId="164" fontId="7" fillId="33" borderId="30" xfId="0" applyNumberFormat="1" applyFont="1" applyFill="1" applyBorder="1" applyAlignment="1">
      <alignment horizontal="center" vertical="center"/>
    </xf>
    <xf numFmtId="2" fontId="7" fillId="33" borderId="4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33" borderId="56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1" fontId="7" fillId="0" borderId="60" xfId="0" applyNumberFormat="1" applyFont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1" fontId="7" fillId="33" borderId="62" xfId="0" applyNumberFormat="1" applyFont="1" applyFill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166" fontId="7" fillId="0" borderId="34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0" fontId="7" fillId="0" borderId="52" xfId="0" applyFont="1" applyBorder="1" applyAlignment="1">
      <alignment/>
    </xf>
    <xf numFmtId="0" fontId="5" fillId="0" borderId="52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0" fillId="0" borderId="43" xfId="0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6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2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7" fillId="0" borderId="43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Fill="1" applyBorder="1" applyAlignment="1">
      <alignment/>
    </xf>
    <xf numFmtId="0" fontId="7" fillId="35" borderId="33" xfId="0" applyFont="1" applyFill="1" applyBorder="1" applyAlignment="1">
      <alignment/>
    </xf>
    <xf numFmtId="0" fontId="7" fillId="35" borderId="36" xfId="0" applyFont="1" applyFill="1" applyBorder="1" applyAlignment="1">
      <alignment/>
    </xf>
    <xf numFmtId="0" fontId="7" fillId="35" borderId="38" xfId="0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7" fillId="35" borderId="4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5" fillId="34" borderId="27" xfId="45" applyFont="1" applyFill="1" applyBorder="1" applyAlignment="1">
      <alignment horizontal="center"/>
      <protection/>
    </xf>
    <xf numFmtId="0" fontId="9" fillId="0" borderId="26" xfId="0" applyFont="1" applyBorder="1" applyAlignment="1">
      <alignment/>
    </xf>
    <xf numFmtId="0" fontId="5" fillId="33" borderId="40" xfId="0" applyFont="1" applyFill="1" applyBorder="1" applyAlignment="1">
      <alignment/>
    </xf>
    <xf numFmtId="0" fontId="3" fillId="35" borderId="11" xfId="45" applyFont="1" applyFill="1" applyBorder="1" applyAlignment="1" applyProtection="1">
      <alignment horizontal="center" vertical="center"/>
      <protection/>
    </xf>
    <xf numFmtId="0" fontId="5" fillId="35" borderId="31" xfId="45" applyFont="1" applyFill="1" applyBorder="1" applyAlignment="1">
      <alignment horizontal="center"/>
      <protection/>
    </xf>
    <xf numFmtId="0" fontId="5" fillId="35" borderId="34" xfId="45" applyFont="1" applyFill="1" applyBorder="1" applyAlignment="1">
      <alignment horizontal="center"/>
      <protection/>
    </xf>
    <xf numFmtId="0" fontId="3" fillId="35" borderId="15" xfId="45" applyFont="1" applyFill="1" applyBorder="1" applyAlignment="1" applyProtection="1">
      <alignment horizontal="center" vertical="center"/>
      <protection/>
    </xf>
    <xf numFmtId="0" fontId="5" fillId="35" borderId="32" xfId="45" applyFont="1" applyFill="1" applyBorder="1" applyAlignment="1">
      <alignment horizontal="center"/>
      <protection/>
    </xf>
    <xf numFmtId="0" fontId="5" fillId="35" borderId="35" xfId="45" applyFont="1" applyFill="1" applyBorder="1" applyAlignment="1">
      <alignment horizontal="center"/>
      <protection/>
    </xf>
    <xf numFmtId="0" fontId="3" fillId="35" borderId="17" xfId="45" applyFont="1" applyFill="1" applyBorder="1" applyAlignment="1" applyProtection="1">
      <alignment horizontal="center" vertical="center"/>
      <protection/>
    </xf>
    <xf numFmtId="14" fontId="5" fillId="33" borderId="23" xfId="45" applyNumberFormat="1" applyFont="1" applyFill="1" applyBorder="1" applyAlignment="1">
      <alignment horizontal="center" wrapText="1"/>
      <protection/>
    </xf>
    <xf numFmtId="0" fontId="5" fillId="33" borderId="67" xfId="45" applyFont="1" applyFill="1" applyBorder="1" applyAlignment="1">
      <alignment vertical="center"/>
      <protection/>
    </xf>
    <xf numFmtId="0" fontId="5" fillId="33" borderId="68" xfId="45" applyFont="1" applyFill="1" applyBorder="1" applyAlignment="1">
      <alignment horizontal="center" wrapText="1"/>
      <protection/>
    </xf>
    <xf numFmtId="0" fontId="5" fillId="33" borderId="69" xfId="45" applyFont="1" applyFill="1" applyBorder="1" applyAlignment="1">
      <alignment horizontal="center" wrapText="1"/>
      <protection/>
    </xf>
    <xf numFmtId="0" fontId="5" fillId="33" borderId="49" xfId="45" applyFont="1" applyFill="1" applyBorder="1" applyAlignment="1">
      <alignment horizontal="center" wrapText="1"/>
      <protection/>
    </xf>
    <xf numFmtId="0" fontId="5" fillId="33" borderId="70" xfId="45" applyFont="1" applyFill="1" applyBorder="1" applyAlignment="1">
      <alignment horizontal="center" wrapText="1"/>
      <protection/>
    </xf>
    <xf numFmtId="14" fontId="5" fillId="33" borderId="67" xfId="45" applyNumberFormat="1" applyFont="1" applyFill="1" applyBorder="1" applyAlignment="1">
      <alignment horizontal="center" wrapText="1"/>
      <protection/>
    </xf>
    <xf numFmtId="0" fontId="5" fillId="33" borderId="0" xfId="45" applyFont="1" applyFill="1" applyBorder="1" applyAlignment="1">
      <alignment horizontal="center" wrapText="1"/>
      <protection/>
    </xf>
    <xf numFmtId="14" fontId="5" fillId="33" borderId="49" xfId="45" applyNumberFormat="1" applyFont="1" applyFill="1" applyBorder="1" applyAlignment="1">
      <alignment horizontal="center" wrapText="1"/>
      <protection/>
    </xf>
    <xf numFmtId="0" fontId="7" fillId="0" borderId="71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9" xfId="0" applyFont="1" applyFill="1" applyBorder="1" applyAlignment="1">
      <alignment horizontal="center"/>
    </xf>
    <xf numFmtId="164" fontId="7" fillId="34" borderId="39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13" fillId="34" borderId="45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2" fontId="7" fillId="34" borderId="45" xfId="0" applyNumberFormat="1" applyFont="1" applyFill="1" applyBorder="1" applyAlignment="1">
      <alignment horizontal="center"/>
    </xf>
    <xf numFmtId="1" fontId="7" fillId="34" borderId="44" xfId="0" applyNumberFormat="1" applyFont="1" applyFill="1" applyBorder="1" applyAlignment="1">
      <alignment horizontal="center"/>
    </xf>
    <xf numFmtId="2" fontId="13" fillId="0" borderId="44" xfId="0" applyNumberFormat="1" applyFont="1" applyFill="1" applyBorder="1" applyAlignment="1">
      <alignment horizontal="center"/>
    </xf>
    <xf numFmtId="2" fontId="7" fillId="34" borderId="44" xfId="0" applyNumberFormat="1" applyFont="1" applyFill="1" applyBorder="1" applyAlignment="1">
      <alignment horizontal="center"/>
    </xf>
    <xf numFmtId="2" fontId="13" fillId="34" borderId="44" xfId="0" applyNumberFormat="1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/>
    </xf>
    <xf numFmtId="0" fontId="8" fillId="34" borderId="72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40" xfId="0" applyFont="1" applyFill="1" applyBorder="1" applyAlignment="1">
      <alignment/>
    </xf>
    <xf numFmtId="0" fontId="7" fillId="36" borderId="44" xfId="0" applyFont="1" applyFill="1" applyBorder="1" applyAlignment="1">
      <alignment horizontal="center"/>
    </xf>
    <xf numFmtId="0" fontId="13" fillId="36" borderId="45" xfId="0" applyFont="1" applyFill="1" applyBorder="1" applyAlignment="1">
      <alignment horizontal="center"/>
    </xf>
    <xf numFmtId="0" fontId="13" fillId="36" borderId="40" xfId="0" applyFont="1" applyFill="1" applyBorder="1" applyAlignment="1">
      <alignment horizontal="center"/>
    </xf>
    <xf numFmtId="47" fontId="7" fillId="36" borderId="45" xfId="0" applyNumberFormat="1" applyFont="1" applyFill="1" applyBorder="1" applyAlignment="1">
      <alignment horizontal="center"/>
    </xf>
    <xf numFmtId="47" fontId="7" fillId="36" borderId="44" xfId="0" applyNumberFormat="1" applyFont="1" applyFill="1" applyBorder="1" applyAlignment="1">
      <alignment horizontal="center"/>
    </xf>
    <xf numFmtId="47" fontId="13" fillId="36" borderId="44" xfId="0" applyNumberFormat="1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164" fontId="7" fillId="36" borderId="50" xfId="0" applyNumberFormat="1" applyFont="1" applyFill="1" applyBorder="1" applyAlignment="1">
      <alignment horizontal="center" vertical="center"/>
    </xf>
    <xf numFmtId="164" fontId="7" fillId="36" borderId="46" xfId="0" applyNumberFormat="1" applyFont="1" applyFill="1" applyBorder="1" applyAlignment="1">
      <alignment horizontal="center" vertical="center"/>
    </xf>
    <xf numFmtId="164" fontId="13" fillId="36" borderId="46" xfId="0" applyNumberFormat="1" applyFont="1" applyFill="1" applyBorder="1" applyAlignment="1">
      <alignment horizontal="center" vertical="center"/>
    </xf>
    <xf numFmtId="0" fontId="13" fillId="36" borderId="47" xfId="0" applyFont="1" applyFill="1" applyBorder="1" applyAlignment="1">
      <alignment horizontal="center"/>
    </xf>
    <xf numFmtId="2" fontId="7" fillId="36" borderId="51" xfId="0" applyNumberFormat="1" applyFont="1" applyFill="1" applyBorder="1" applyAlignment="1">
      <alignment horizontal="center"/>
    </xf>
    <xf numFmtId="1" fontId="7" fillId="36" borderId="34" xfId="0" applyNumberFormat="1" applyFont="1" applyFill="1" applyBorder="1" applyAlignment="1">
      <alignment horizontal="center"/>
    </xf>
    <xf numFmtId="2" fontId="13" fillId="36" borderId="34" xfId="0" applyNumberFormat="1" applyFont="1" applyFill="1" applyBorder="1" applyAlignment="1">
      <alignment horizontal="center"/>
    </xf>
    <xf numFmtId="2" fontId="7" fillId="36" borderId="34" xfId="0" applyNumberFormat="1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13" fillId="36" borderId="44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/>
    </xf>
    <xf numFmtId="164" fontId="7" fillId="36" borderId="51" xfId="0" applyNumberFormat="1" applyFont="1" applyFill="1" applyBorder="1" applyAlignment="1">
      <alignment horizontal="center" vertical="center"/>
    </xf>
    <xf numFmtId="164" fontId="7" fillId="36" borderId="30" xfId="0" applyNumberFormat="1" applyFont="1" applyFill="1" applyBorder="1" applyAlignment="1">
      <alignment horizontal="center" vertical="center"/>
    </xf>
    <xf numFmtId="0" fontId="19" fillId="37" borderId="66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20" fillId="37" borderId="56" xfId="0" applyFont="1" applyFill="1" applyBorder="1" applyAlignment="1">
      <alignment horizontal="center" vertical="center"/>
    </xf>
    <xf numFmtId="0" fontId="21" fillId="37" borderId="57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64" fontId="56" fillId="38" borderId="27" xfId="0" applyNumberFormat="1" applyFont="1" applyFill="1" applyBorder="1" applyAlignment="1">
      <alignment horizontal="center"/>
    </xf>
    <xf numFmtId="164" fontId="56" fillId="38" borderId="31" xfId="0" applyNumberFormat="1" applyFont="1" applyFill="1" applyBorder="1" applyAlignment="1">
      <alignment horizontal="center"/>
    </xf>
    <xf numFmtId="164" fontId="56" fillId="38" borderId="32" xfId="0" applyNumberFormat="1" applyFont="1" applyFill="1" applyBorder="1" applyAlignment="1">
      <alignment horizontal="center"/>
    </xf>
    <xf numFmtId="164" fontId="23" fillId="0" borderId="29" xfId="0" applyNumberFormat="1" applyFont="1" applyFill="1" applyBorder="1" applyAlignment="1">
      <alignment horizontal="center" vertical="center"/>
    </xf>
    <xf numFmtId="0" fontId="21" fillId="39" borderId="6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/>
    </xf>
    <xf numFmtId="164" fontId="56" fillId="38" borderId="30" xfId="0" applyNumberFormat="1" applyFont="1" applyFill="1" applyBorder="1" applyAlignment="1" applyProtection="1">
      <alignment horizontal="center"/>
      <protection locked="0"/>
    </xf>
    <xf numFmtId="164" fontId="56" fillId="38" borderId="34" xfId="0" applyNumberFormat="1" applyFont="1" applyFill="1" applyBorder="1" applyAlignment="1" applyProtection="1">
      <alignment horizontal="center"/>
      <protection locked="0"/>
    </xf>
    <xf numFmtId="164" fontId="56" fillId="38" borderId="35" xfId="0" applyNumberFormat="1" applyFont="1" applyFill="1" applyBorder="1" applyAlignment="1" applyProtection="1">
      <alignment horizontal="center"/>
      <protection locked="0"/>
    </xf>
    <xf numFmtId="0" fontId="19" fillId="0" borderId="36" xfId="0" applyFont="1" applyFill="1" applyBorder="1" applyAlignment="1">
      <alignment/>
    </xf>
    <xf numFmtId="0" fontId="19" fillId="0" borderId="39" xfId="0" applyFont="1" applyFill="1" applyBorder="1" applyAlignment="1">
      <alignment horizontal="center"/>
    </xf>
    <xf numFmtId="0" fontId="19" fillId="0" borderId="73" xfId="0" applyFont="1" applyFill="1" applyBorder="1" applyAlignment="1">
      <alignment/>
    </xf>
    <xf numFmtId="164" fontId="56" fillId="38" borderId="39" xfId="0" applyNumberFormat="1" applyFont="1" applyFill="1" applyBorder="1" applyAlignment="1" applyProtection="1">
      <alignment horizontal="center"/>
      <protection locked="0"/>
    </xf>
    <xf numFmtId="164" fontId="56" fillId="38" borderId="44" xfId="0" applyNumberFormat="1" applyFont="1" applyFill="1" applyBorder="1" applyAlignment="1" applyProtection="1">
      <alignment horizontal="center"/>
      <protection locked="0"/>
    </xf>
    <xf numFmtId="164" fontId="56" fillId="38" borderId="40" xfId="0" applyNumberFormat="1" applyFont="1" applyFill="1" applyBorder="1" applyAlignment="1" applyProtection="1">
      <alignment horizontal="center"/>
      <protection locked="0"/>
    </xf>
    <xf numFmtId="164" fontId="23" fillId="0" borderId="72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9" fillId="39" borderId="30" xfId="0" applyFont="1" applyFill="1" applyBorder="1" applyAlignment="1">
      <alignment horizontal="center"/>
    </xf>
    <xf numFmtId="0" fontId="19" fillId="39" borderId="33" xfId="0" applyFont="1" applyFill="1" applyBorder="1" applyAlignment="1">
      <alignment/>
    </xf>
    <xf numFmtId="164" fontId="56" fillId="39" borderId="30" xfId="0" applyNumberFormat="1" applyFont="1" applyFill="1" applyBorder="1" applyAlignment="1" applyProtection="1">
      <alignment horizontal="center"/>
      <protection locked="0"/>
    </xf>
    <xf numFmtId="164" fontId="56" fillId="39" borderId="34" xfId="0" applyNumberFormat="1" applyFont="1" applyFill="1" applyBorder="1" applyAlignment="1" applyProtection="1">
      <alignment horizontal="center"/>
      <protection locked="0"/>
    </xf>
    <xf numFmtId="164" fontId="56" fillId="39" borderId="35" xfId="0" applyNumberFormat="1" applyFont="1" applyFill="1" applyBorder="1" applyAlignment="1" applyProtection="1">
      <alignment horizontal="center"/>
      <protection locked="0"/>
    </xf>
    <xf numFmtId="164" fontId="23" fillId="39" borderId="29" xfId="0" applyNumberFormat="1" applyFont="1" applyFill="1" applyBorder="1" applyAlignment="1">
      <alignment horizontal="center" vertical="center"/>
    </xf>
    <xf numFmtId="0" fontId="3" fillId="39" borderId="29" xfId="0" applyFont="1" applyFill="1" applyBorder="1" applyAlignment="1">
      <alignment horizontal="center"/>
    </xf>
    <xf numFmtId="0" fontId="19" fillId="39" borderId="36" xfId="0" applyFont="1" applyFill="1" applyBorder="1" applyAlignment="1">
      <alignment/>
    </xf>
    <xf numFmtId="0" fontId="19" fillId="0" borderId="71" xfId="0" applyFont="1" applyFill="1" applyBorder="1" applyAlignment="1">
      <alignment/>
    </xf>
    <xf numFmtId="164" fontId="56" fillId="38" borderId="32" xfId="0" applyNumberFormat="1" applyFont="1" applyFill="1" applyBorder="1" applyAlignment="1" applyProtection="1">
      <alignment horizontal="center"/>
      <protection hidden="1"/>
    </xf>
    <xf numFmtId="164" fontId="23" fillId="0" borderId="74" xfId="0" applyNumberFormat="1" applyFont="1" applyFill="1" applyBorder="1" applyAlignment="1">
      <alignment horizontal="center" vertical="center"/>
    </xf>
    <xf numFmtId="164" fontId="56" fillId="38" borderId="30" xfId="0" applyNumberFormat="1" applyFont="1" applyFill="1" applyBorder="1" applyAlignment="1" applyProtection="1">
      <alignment horizontal="center"/>
      <protection hidden="1"/>
    </xf>
    <xf numFmtId="164" fontId="56" fillId="38" borderId="34" xfId="0" applyNumberFormat="1" applyFont="1" applyFill="1" applyBorder="1" applyAlignment="1" applyProtection="1">
      <alignment horizontal="center"/>
      <protection hidden="1"/>
    </xf>
    <xf numFmtId="164" fontId="56" fillId="38" borderId="34" xfId="0" applyNumberFormat="1" applyFont="1" applyFill="1" applyBorder="1" applyAlignment="1">
      <alignment horizontal="center"/>
    </xf>
    <xf numFmtId="164" fontId="56" fillId="38" borderId="35" xfId="0" applyNumberFormat="1" applyFont="1" applyFill="1" applyBorder="1" applyAlignment="1" applyProtection="1">
      <alignment horizontal="center"/>
      <protection hidden="1"/>
    </xf>
    <xf numFmtId="164" fontId="23" fillId="0" borderId="75" xfId="0" applyNumberFormat="1" applyFont="1" applyFill="1" applyBorder="1" applyAlignment="1">
      <alignment horizontal="center" vertical="center"/>
    </xf>
    <xf numFmtId="164" fontId="56" fillId="38" borderId="30" xfId="0" applyNumberFormat="1" applyFont="1" applyFill="1" applyBorder="1" applyAlignment="1">
      <alignment horizontal="center"/>
    </xf>
    <xf numFmtId="164" fontId="56" fillId="38" borderId="35" xfId="0" applyNumberFormat="1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164" fontId="23" fillId="0" borderId="76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/>
    </xf>
    <xf numFmtId="164" fontId="56" fillId="38" borderId="45" xfId="0" applyNumberFormat="1" applyFont="1" applyFill="1" applyBorder="1" applyAlignment="1" applyProtection="1">
      <alignment horizontal="center"/>
      <protection hidden="1" locked="0"/>
    </xf>
    <xf numFmtId="164" fontId="56" fillId="38" borderId="44" xfId="0" applyNumberFormat="1" applyFont="1" applyFill="1" applyBorder="1" applyAlignment="1">
      <alignment horizontal="center"/>
    </xf>
    <xf numFmtId="164" fontId="56" fillId="38" borderId="40" xfId="0" applyNumberFormat="1" applyFont="1" applyFill="1" applyBorder="1" applyAlignment="1">
      <alignment horizontal="center"/>
    </xf>
    <xf numFmtId="0" fontId="19" fillId="40" borderId="66" xfId="0" applyFont="1" applyFill="1" applyBorder="1" applyAlignment="1">
      <alignment horizontal="center" vertical="center"/>
    </xf>
    <xf numFmtId="0" fontId="19" fillId="40" borderId="13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20" fillId="40" borderId="56" xfId="0" applyFont="1" applyFill="1" applyBorder="1" applyAlignment="1">
      <alignment horizontal="center" vertical="center"/>
    </xf>
    <xf numFmtId="0" fontId="21" fillId="40" borderId="57" xfId="0" applyFont="1" applyFill="1" applyBorder="1" applyAlignment="1">
      <alignment horizontal="center" vertical="center"/>
    </xf>
    <xf numFmtId="0" fontId="22" fillId="40" borderId="56" xfId="0" applyFont="1" applyFill="1" applyBorder="1" applyAlignment="1">
      <alignment horizontal="center" vertical="center"/>
    </xf>
    <xf numFmtId="164" fontId="56" fillId="39" borderId="30" xfId="0" applyNumberFormat="1" applyFont="1" applyFill="1" applyBorder="1" applyAlignment="1" applyProtection="1">
      <alignment horizontal="center"/>
      <protection hidden="1"/>
    </xf>
    <xf numFmtId="164" fontId="56" fillId="39" borderId="34" xfId="0" applyNumberFormat="1" applyFont="1" applyFill="1" applyBorder="1" applyAlignment="1" applyProtection="1">
      <alignment horizontal="center"/>
      <protection hidden="1"/>
    </xf>
    <xf numFmtId="164" fontId="56" fillId="39" borderId="34" xfId="0" applyNumberFormat="1" applyFont="1" applyFill="1" applyBorder="1" applyAlignment="1">
      <alignment horizontal="center"/>
    </xf>
    <xf numFmtId="164" fontId="56" fillId="39" borderId="35" xfId="0" applyNumberFormat="1" applyFont="1" applyFill="1" applyBorder="1" applyAlignment="1" applyProtection="1">
      <alignment horizontal="center"/>
      <protection hidden="1"/>
    </xf>
    <xf numFmtId="164" fontId="23" fillId="39" borderId="75" xfId="0" applyNumberFormat="1" applyFont="1" applyFill="1" applyBorder="1" applyAlignment="1">
      <alignment horizontal="center" vertical="center"/>
    </xf>
    <xf numFmtId="164" fontId="56" fillId="39" borderId="30" xfId="0" applyNumberFormat="1" applyFont="1" applyFill="1" applyBorder="1" applyAlignment="1">
      <alignment horizontal="center"/>
    </xf>
    <xf numFmtId="2" fontId="56" fillId="39" borderId="35" xfId="0" applyNumberFormat="1" applyFont="1" applyFill="1" applyBorder="1" applyAlignment="1" applyProtection="1">
      <alignment horizontal="center"/>
      <protection hidden="1"/>
    </xf>
    <xf numFmtId="0" fontId="19" fillId="39" borderId="77" xfId="0" applyFont="1" applyFill="1" applyBorder="1" applyAlignment="1">
      <alignment horizontal="center"/>
    </xf>
    <xf numFmtId="164" fontId="56" fillId="39" borderId="34" xfId="0" applyNumberFormat="1" applyFont="1" applyFill="1" applyBorder="1" applyAlignment="1" applyProtection="1">
      <alignment horizontal="center"/>
      <protection hidden="1" locked="0"/>
    </xf>
    <xf numFmtId="164" fontId="56" fillId="39" borderId="35" xfId="0" applyNumberFormat="1" applyFont="1" applyFill="1" applyBorder="1" applyAlignment="1" applyProtection="1">
      <alignment horizontal="center"/>
      <protection hidden="1" locked="0"/>
    </xf>
    <xf numFmtId="164" fontId="23" fillId="39" borderId="78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/>
    </xf>
    <xf numFmtId="2" fontId="7" fillId="0" borderId="31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64" fontId="7" fillId="0" borderId="79" xfId="0" applyNumberFormat="1" applyFont="1" applyBorder="1" applyAlignment="1">
      <alignment horizontal="center"/>
    </xf>
    <xf numFmtId="164" fontId="7" fillId="33" borderId="80" xfId="0" applyNumberFormat="1" applyFont="1" applyFill="1" applyBorder="1" applyAlignment="1">
      <alignment horizontal="center"/>
    </xf>
    <xf numFmtId="164" fontId="7" fillId="0" borderId="80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33" borderId="34" xfId="0" applyNumberFormat="1" applyFont="1" applyFill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2" fontId="7" fillId="33" borderId="34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1" fontId="7" fillId="33" borderId="51" xfId="0" applyNumberFormat="1" applyFont="1" applyFill="1" applyBorder="1" applyAlignment="1">
      <alignment horizontal="center"/>
    </xf>
    <xf numFmtId="1" fontId="7" fillId="33" borderId="34" xfId="0" applyNumberFormat="1" applyFont="1" applyFill="1" applyBorder="1" applyAlignment="1">
      <alignment/>
    </xf>
    <xf numFmtId="2" fontId="7" fillId="0" borderId="44" xfId="0" applyNumberFormat="1" applyFont="1" applyBorder="1" applyAlignment="1">
      <alignment horizontal="center"/>
    </xf>
    <xf numFmtId="0" fontId="5" fillId="0" borderId="19" xfId="45" applyFont="1" applyFill="1" applyBorder="1" applyAlignment="1">
      <alignment horizontal="center"/>
      <protection/>
    </xf>
    <xf numFmtId="0" fontId="24" fillId="0" borderId="19" xfId="45" applyFont="1" applyFill="1" applyBorder="1" applyAlignment="1">
      <alignment vertical="center" textRotation="90"/>
      <protection/>
    </xf>
    <xf numFmtId="0" fontId="24" fillId="0" borderId="14" xfId="45" applyFont="1" applyFill="1" applyBorder="1" applyAlignment="1">
      <alignment horizontal="center" textRotation="90"/>
      <protection/>
    </xf>
    <xf numFmtId="0" fontId="3" fillId="0" borderId="19" xfId="45" applyFont="1" applyFill="1" applyBorder="1" applyAlignment="1">
      <alignment horizontal="center" vertical="center"/>
      <protection/>
    </xf>
    <xf numFmtId="0" fontId="5" fillId="0" borderId="14" xfId="45" applyFont="1" applyFill="1" applyBorder="1" applyAlignment="1">
      <alignment horizontal="center"/>
      <protection/>
    </xf>
    <xf numFmtId="1" fontId="7" fillId="34" borderId="34" xfId="0" applyNumberFormat="1" applyFont="1" applyFill="1" applyBorder="1" applyAlignment="1">
      <alignment horizontal="right"/>
    </xf>
    <xf numFmtId="0" fontId="2" fillId="0" borderId="0" xfId="45" applyFont="1" applyFill="1" applyBorder="1" applyAlignment="1" applyProtection="1">
      <alignment horizontal="center" vertical="center"/>
      <protection/>
    </xf>
    <xf numFmtId="0" fontId="3" fillId="33" borderId="56" xfId="45" applyFont="1" applyFill="1" applyBorder="1" applyAlignment="1" applyProtection="1">
      <alignment horizontal="center" vertical="center"/>
      <protection/>
    </xf>
    <xf numFmtId="0" fontId="2" fillId="0" borderId="0" xfId="45" applyFont="1" applyFill="1" applyBorder="1" applyAlignment="1" applyProtection="1">
      <alignment horizontal="center" vertical="center"/>
      <protection hidden="1"/>
    </xf>
    <xf numFmtId="0" fontId="13" fillId="33" borderId="42" xfId="0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164" fontId="13" fillId="34" borderId="33" xfId="0" applyNumberFormat="1" applyFont="1" applyFill="1" applyBorder="1" applyAlignment="1">
      <alignment horizontal="center" vertical="center"/>
    </xf>
    <xf numFmtId="164" fontId="13" fillId="34" borderId="82" xfId="0" applyNumberFormat="1" applyFont="1" applyFill="1" applyBorder="1" applyAlignment="1">
      <alignment horizontal="center" vertical="center"/>
    </xf>
    <xf numFmtId="164" fontId="13" fillId="34" borderId="75" xfId="0" applyNumberFormat="1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/>
    </xf>
    <xf numFmtId="0" fontId="16" fillId="33" borderId="85" xfId="0" applyFont="1" applyFill="1" applyBorder="1" applyAlignment="1">
      <alignment horizontal="center" vertical="center"/>
    </xf>
    <xf numFmtId="0" fontId="16" fillId="33" borderId="86" xfId="0" applyFont="1" applyFill="1" applyBorder="1" applyAlignment="1">
      <alignment horizontal="center"/>
    </xf>
    <xf numFmtId="2" fontId="13" fillId="0" borderId="87" xfId="0" applyNumberFormat="1" applyFont="1" applyFill="1" applyBorder="1" applyAlignment="1">
      <alignment horizontal="center"/>
    </xf>
    <xf numFmtId="2" fontId="13" fillId="0" borderId="82" xfId="0" applyNumberFormat="1" applyFont="1" applyFill="1" applyBorder="1" applyAlignment="1">
      <alignment horizontal="center"/>
    </xf>
    <xf numFmtId="2" fontId="13" fillId="0" borderId="75" xfId="0" applyNumberFormat="1" applyFont="1" applyFill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3" fillId="36" borderId="56" xfId="0" applyFont="1" applyFill="1" applyBorder="1" applyAlignment="1">
      <alignment horizontal="center" vertical="center"/>
    </xf>
    <xf numFmtId="0" fontId="8" fillId="36" borderId="56" xfId="0" applyFont="1" applyFill="1" applyBorder="1" applyAlignment="1">
      <alignment horizontal="center" vertical="center"/>
    </xf>
    <xf numFmtId="0" fontId="3" fillId="36" borderId="56" xfId="0" applyFont="1" applyFill="1" applyBorder="1" applyAlignment="1">
      <alignment horizontal="center" vertical="center"/>
    </xf>
    <xf numFmtId="164" fontId="7" fillId="0" borderId="87" xfId="0" applyNumberFormat="1" applyFont="1" applyFill="1" applyBorder="1" applyAlignment="1">
      <alignment horizontal="center" vertical="center"/>
    </xf>
    <xf numFmtId="164" fontId="7" fillId="0" borderId="82" xfId="0" applyNumberFormat="1" applyFont="1" applyFill="1" applyBorder="1" applyAlignment="1">
      <alignment horizontal="center" vertical="center"/>
    </xf>
    <xf numFmtId="164" fontId="7" fillId="0" borderId="75" xfId="0" applyNumberFormat="1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/>
    </xf>
    <xf numFmtId="0" fontId="13" fillId="36" borderId="74" xfId="0" applyFont="1" applyFill="1" applyBorder="1" applyAlignment="1">
      <alignment horizontal="center"/>
    </xf>
    <xf numFmtId="0" fontId="6" fillId="33" borderId="88" xfId="45" applyFont="1" applyFill="1" applyBorder="1" applyAlignment="1">
      <alignment horizontal="center" wrapText="1"/>
      <protection/>
    </xf>
    <xf numFmtId="0" fontId="7" fillId="0" borderId="89" xfId="0" applyFont="1" applyFill="1" applyBorder="1" applyAlignment="1">
      <alignment/>
    </xf>
    <xf numFmtId="0" fontId="8" fillId="33" borderId="90" xfId="45" applyFont="1" applyFill="1" applyBorder="1" applyAlignment="1">
      <alignment horizontal="center" wrapText="1"/>
      <protection/>
    </xf>
    <xf numFmtId="0" fontId="5" fillId="34" borderId="88" xfId="45" applyFont="1" applyFill="1" applyBorder="1" applyAlignment="1">
      <alignment horizontal="center"/>
      <protection/>
    </xf>
    <xf numFmtId="0" fontId="5" fillId="33" borderId="91" xfId="45" applyFont="1" applyFill="1" applyBorder="1" applyAlignment="1">
      <alignment horizontal="center"/>
      <protection/>
    </xf>
    <xf numFmtId="0" fontId="5" fillId="34" borderId="91" xfId="45" applyFont="1" applyFill="1" applyBorder="1" applyAlignment="1">
      <alignment horizontal="center"/>
      <protection/>
    </xf>
    <xf numFmtId="0" fontId="5" fillId="33" borderId="89" xfId="45" applyFont="1" applyFill="1" applyBorder="1" applyAlignment="1">
      <alignment horizontal="center"/>
      <protection/>
    </xf>
    <xf numFmtId="0" fontId="5" fillId="0" borderId="92" xfId="45" applyFont="1" applyFill="1" applyBorder="1" applyAlignment="1">
      <alignment horizontal="center"/>
      <protection/>
    </xf>
    <xf numFmtId="0" fontId="5" fillId="35" borderId="91" xfId="45" applyFont="1" applyFill="1" applyBorder="1" applyAlignment="1">
      <alignment horizontal="center"/>
      <protection/>
    </xf>
    <xf numFmtId="0" fontId="5" fillId="0" borderId="91" xfId="45" applyFont="1" applyFill="1" applyBorder="1" applyAlignment="1">
      <alignment horizontal="center"/>
      <protection/>
    </xf>
    <xf numFmtId="0" fontId="5" fillId="35" borderId="89" xfId="45" applyFont="1" applyFill="1" applyBorder="1" applyAlignment="1">
      <alignment horizontal="center"/>
      <protection/>
    </xf>
    <xf numFmtId="0" fontId="0" fillId="0" borderId="93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showGridLines="0"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20" sqref="N20"/>
    </sheetView>
  </sheetViews>
  <sheetFormatPr defaultColWidth="9.140625" defaultRowHeight="15"/>
  <cols>
    <col min="1" max="1" width="5.7109375" style="0" customWidth="1"/>
    <col min="2" max="2" width="17.281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57421875" style="0" customWidth="1"/>
    <col min="8" max="15" width="12.7109375" style="0" customWidth="1"/>
  </cols>
  <sheetData>
    <row r="1" spans="1:15" ht="42" customHeight="1" thickBot="1">
      <c r="A1" s="363" t="s">
        <v>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6" s="6" customFormat="1" ht="16.5" customHeight="1" thickBot="1">
      <c r="A2" s="364" t="s">
        <v>0</v>
      </c>
      <c r="B2" s="364"/>
      <c r="C2" s="364"/>
      <c r="D2" s="1">
        <v>1</v>
      </c>
      <c r="E2" s="2">
        <v>2</v>
      </c>
      <c r="F2" s="3">
        <v>3</v>
      </c>
      <c r="G2" s="2">
        <v>4</v>
      </c>
      <c r="H2" s="4">
        <v>5</v>
      </c>
      <c r="I2" s="5">
        <v>6</v>
      </c>
      <c r="J2" s="3">
        <v>7</v>
      </c>
      <c r="K2" s="207"/>
      <c r="L2" s="3">
        <v>8</v>
      </c>
      <c r="M2" s="213">
        <v>9</v>
      </c>
      <c r="N2" s="3">
        <v>10</v>
      </c>
      <c r="O2" s="210">
        <v>11</v>
      </c>
      <c r="P2" s="22"/>
    </row>
    <row r="3" spans="1:16" s="6" customFormat="1" ht="16.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2" t="s">
        <v>10</v>
      </c>
      <c r="I3" s="13" t="s">
        <v>8</v>
      </c>
      <c r="J3" s="11" t="s">
        <v>10</v>
      </c>
      <c r="K3" s="12" t="s">
        <v>11</v>
      </c>
      <c r="L3" s="11" t="s">
        <v>6</v>
      </c>
      <c r="M3" s="11" t="s">
        <v>13</v>
      </c>
      <c r="N3" s="11" t="s">
        <v>9</v>
      </c>
      <c r="O3" s="13" t="s">
        <v>12</v>
      </c>
      <c r="P3" s="22"/>
    </row>
    <row r="4" spans="1:16" s="6" customFormat="1" ht="16.5" customHeight="1" thickBot="1">
      <c r="A4" s="14"/>
      <c r="B4" s="215"/>
      <c r="C4" s="216" t="s">
        <v>15</v>
      </c>
      <c r="D4" s="217" t="s">
        <v>78</v>
      </c>
      <c r="E4" s="218" t="s">
        <v>79</v>
      </c>
      <c r="F4" s="218" t="s">
        <v>80</v>
      </c>
      <c r="G4" s="218" t="s">
        <v>81</v>
      </c>
      <c r="H4" s="219" t="s">
        <v>82</v>
      </c>
      <c r="I4" s="220">
        <v>43079</v>
      </c>
      <c r="J4" s="217" t="s">
        <v>83</v>
      </c>
      <c r="K4" s="221"/>
      <c r="L4" s="219" t="s">
        <v>84</v>
      </c>
      <c r="M4" s="218" t="s">
        <v>85</v>
      </c>
      <c r="N4" s="222">
        <v>43212</v>
      </c>
      <c r="O4" s="220">
        <v>43268</v>
      </c>
      <c r="P4" s="22"/>
    </row>
    <row r="5" spans="1:16" s="31" customFormat="1" ht="16.5" customHeight="1">
      <c r="A5" s="23" t="s">
        <v>16</v>
      </c>
      <c r="B5" s="223" t="s">
        <v>14</v>
      </c>
      <c r="C5" s="50">
        <f>SUM(D5:O5)</f>
        <v>102</v>
      </c>
      <c r="D5" s="204">
        <f>IF('1. kolo - Děhylov'!$Q$5="","",VLOOKUP(B5,'1. kolo - Děhylov'!$B$5:$Q$16,16,FALSE))</f>
        <v>9</v>
      </c>
      <c r="E5" s="27">
        <f>IF('2. kolo - Závada'!$Q$5="","",VLOOKUP(B5,'2. kolo - Závada'!$B$5:$Q$14,16,FALSE))</f>
        <v>11</v>
      </c>
      <c r="F5" s="28">
        <f>IF('3. kolo - Dobroslavice'!$J$4="","",VLOOKUP(B5,'3. kolo - Dobroslavice'!$B$4:$J$14,9,FALSE))</f>
        <v>10</v>
      </c>
      <c r="G5" s="27">
        <f>IF('4. kolo - Markvartovice'!$Q$5="","",VLOOKUP(B5,'4. kolo - Markvartovice'!$B$5:$Q$15,16,FALSE))</f>
        <v>9</v>
      </c>
      <c r="H5" s="28">
        <f>IF('5. kolo - Hlučín'!$Q$5="","",VLOOKUP(B5,'5. kolo - Hlučín'!$B$5:$Q$13,16,FALSE))</f>
        <v>9</v>
      </c>
      <c r="I5" s="29">
        <f>IF('6. kolo - Darkovice'!$S$6="","",VLOOKUP(B5,'6. kolo - Darkovice'!$B$6:$S$17,18,FALSE))</f>
        <v>9</v>
      </c>
      <c r="J5" s="361">
        <f>IF('7. kolo - Hlučín'!$Q$5="","",VLOOKUP(B5,'7. kolo - Hlučín'!$B$5:$U$24,16,FALSE))</f>
      </c>
      <c r="K5" s="208">
        <v>5</v>
      </c>
      <c r="L5" s="30">
        <f>IF('8. kolo - Dobroslavice'!$Q$5="","",VLOOKUP(B5,'8. kolo - Dobroslavice'!$B$5:$Q$15,16,FALSE))</f>
        <v>8</v>
      </c>
      <c r="M5" s="208">
        <f>IF('9. kolo - Bobrovníky'!$Q$5="","",VLOOKUP(B5,'9. kolo - Bobrovníky'!$B$5:$Q$15,16,FALSE))</f>
        <v>10</v>
      </c>
      <c r="N5" s="28">
        <f>IF('10. kolo - Ludgeřovice'!$Q$5="","",VLOOKUP(B5,'10. kolo - Ludgeřovice'!$B$5:$U$14,16,FALSE))</f>
        <v>11</v>
      </c>
      <c r="O5" s="211">
        <f>IF('11. kolo - Bohuslavice'!$Q$5="","",VLOOKUP(B5,'11. kolo - Bohuslavice'!$B$5:$Q$17,16,FALSE))</f>
        <v>11</v>
      </c>
      <c r="P5" s="188"/>
    </row>
    <row r="6" spans="1:16" s="31" customFormat="1" ht="16.5" customHeight="1">
      <c r="A6" s="32" t="s">
        <v>18</v>
      </c>
      <c r="B6" s="33" t="s">
        <v>5</v>
      </c>
      <c r="C6" s="25">
        <f>SUM(D6:O6)</f>
        <v>95</v>
      </c>
      <c r="D6" s="26">
        <f>IF('1. kolo - Děhylov'!$Q$5="","",VLOOKUP(B6,'1. kolo - Děhylov'!$B$5:$Q$16,16,FALSE))</f>
        <v>11</v>
      </c>
      <c r="E6" s="34">
        <f>IF('2. kolo - Závada'!$Q$5="","",VLOOKUP(B6,'2. kolo - Závada'!$B$5:$Q$14,16,FALSE))</f>
        <v>9</v>
      </c>
      <c r="F6" s="35">
        <f>IF('3. kolo - Dobroslavice'!$J$4="","",VLOOKUP(B6,'3. kolo - Dobroslavice'!$B$4:$J$14,9,FALSE))</f>
        <v>9</v>
      </c>
      <c r="G6" s="34">
        <f>IF('4. kolo - Markvartovice'!$Q$5="","",VLOOKUP(B6,'4. kolo - Markvartovice'!$B$5:$Q$15,16,FALSE))</f>
        <v>11</v>
      </c>
      <c r="H6" s="35">
        <f>IF('5. kolo - Hlučín'!$Q$5="","",VLOOKUP(B6,'5. kolo - Hlučín'!$B$5:$Q$13,16,FALSE))</f>
        <v>8</v>
      </c>
      <c r="I6" s="36">
        <f>IF('6. kolo - Darkovice'!$S$6="","",VLOOKUP(B6,'6. kolo - Darkovice'!$B$6:$S$17,18,FALSE))</f>
        <v>8</v>
      </c>
      <c r="J6" s="357">
        <f>IF('7. kolo - Hlučín'!$Q$5="","",VLOOKUP(B6,'7. kolo - Hlučín'!$B$5:$U$24,16,FALSE))</f>
      </c>
      <c r="K6" s="209">
        <v>5</v>
      </c>
      <c r="L6" s="37">
        <f>IF('8. kolo - Dobroslavice'!$Q$5="","",VLOOKUP(B6,'8. kolo - Dobroslavice'!$B$5:$Q$15,16,FALSE))</f>
        <v>11</v>
      </c>
      <c r="M6" s="209">
        <f>IF('9. kolo - Bobrovníky'!$Q$5="","",VLOOKUP(B6,'9. kolo - Bobrovníky'!$B$5:$Q$15,16,FALSE))</f>
        <v>11</v>
      </c>
      <c r="N6" s="35">
        <f>IF('10. kolo - Ludgeřovice'!$Q$5="","",VLOOKUP(B6,'10. kolo - Ludgeřovice'!$B$5:$U$14,16,FALSE))</f>
        <v>10</v>
      </c>
      <c r="O6" s="212">
        <f>IF('11. kolo - Bohuslavice'!$Q$5="","",VLOOKUP(B6,'11. kolo - Bohuslavice'!$B$5:$Q$17,16,FALSE))</f>
        <v>2</v>
      </c>
      <c r="P6" s="188"/>
    </row>
    <row r="7" spans="1:16" s="31" customFormat="1" ht="16.5" customHeight="1">
      <c r="A7" s="32" t="s">
        <v>19</v>
      </c>
      <c r="B7" s="33" t="s">
        <v>13</v>
      </c>
      <c r="C7" s="25">
        <f>SUM(D7:O7)</f>
        <v>81</v>
      </c>
      <c r="D7" s="26">
        <f>IF('1. kolo - Děhylov'!$Q$5="","",VLOOKUP(B7,'1. kolo - Děhylov'!$B$5:$Q$16,16,FALSE))</f>
        <v>10</v>
      </c>
      <c r="E7" s="34">
        <f>IF('2. kolo - Závada'!$Q$5="","",VLOOKUP(B7,'2. kolo - Závada'!$B$5:$Q$14,16,FALSE))</f>
        <v>8</v>
      </c>
      <c r="F7" s="35">
        <f>IF('3. kolo - Dobroslavice'!$J$4="","",VLOOKUP(B7,'3. kolo - Dobroslavice'!$B$4:$J$14,9,FALSE))</f>
        <v>3</v>
      </c>
      <c r="G7" s="34">
        <f>IF('4. kolo - Markvartovice'!$Q$5="","",VLOOKUP(B7,'4. kolo - Markvartovice'!$B$5:$Q$15,16,FALSE))</f>
        <v>4</v>
      </c>
      <c r="H7" s="35">
        <f>IF('5. kolo - Hlučín'!$Q$5="","",VLOOKUP(B7,'5. kolo - Hlučín'!$B$5:$Q$13,16,FALSE))</f>
        <v>3</v>
      </c>
      <c r="I7" s="36">
        <f>IF('6. kolo - Darkovice'!$S$6="","",VLOOKUP(B7,'6. kolo - Darkovice'!$B$6:$S$17,18,FALSE))</f>
        <v>11</v>
      </c>
      <c r="J7" s="357">
        <f>IF('7. kolo - Hlučín'!$Q$5="","",VLOOKUP(B7,'7. kolo - Hlučín'!$B$5:$U$24,16,FALSE))</f>
      </c>
      <c r="K7" s="209">
        <v>5</v>
      </c>
      <c r="L7" s="37">
        <f>IF('8. kolo - Dobroslavice'!$Q$5="","",VLOOKUP(B7,'8. kolo - Dobroslavice'!$B$5:$Q$15,16,FALSE))</f>
        <v>10</v>
      </c>
      <c r="M7" s="209">
        <f>IF('9. kolo - Bobrovníky'!$Q$5="","",VLOOKUP(B7,'9. kolo - Bobrovníky'!$B$5:$Q$15,16,FALSE))</f>
        <v>9</v>
      </c>
      <c r="N7" s="35">
        <f>IF('10. kolo - Ludgeřovice'!$Q$5="","",VLOOKUP(B7,'10. kolo - Ludgeřovice'!$B$5:$U$14,16,FALSE))</f>
        <v>8</v>
      </c>
      <c r="O7" s="212">
        <f>IF('11. kolo - Bohuslavice'!$Q$5="","",VLOOKUP(B7,'11. kolo - Bohuslavice'!$B$5:$Q$17,16,FALSE))</f>
        <v>10</v>
      </c>
      <c r="P7" s="188"/>
    </row>
    <row r="8" spans="1:16" s="31" customFormat="1" ht="16.5" customHeight="1">
      <c r="A8" s="32" t="s">
        <v>20</v>
      </c>
      <c r="B8" s="33" t="s">
        <v>6</v>
      </c>
      <c r="C8" s="25">
        <f>SUM(D8:O8)</f>
        <v>68</v>
      </c>
      <c r="D8" s="26">
        <f>IF('1. kolo - Děhylov'!$Q$5="","",VLOOKUP(B8,'1. kolo - Děhylov'!$B$5:$Q$16,16,FALSE))</f>
        <v>6</v>
      </c>
      <c r="E8" s="34">
        <f>IF('2. kolo - Závada'!$Q$5="","",VLOOKUP(B8,'2. kolo - Závada'!$B$5:$Q$14,16,FALSE))</f>
        <v>7</v>
      </c>
      <c r="F8" s="35">
        <f>IF('3. kolo - Dobroslavice'!$J$4="","",VLOOKUP(B8,'3. kolo - Dobroslavice'!$B$4:$J$14,9,FALSE))</f>
        <v>8</v>
      </c>
      <c r="G8" s="34">
        <f>IF('4. kolo - Markvartovice'!$Q$5="","",VLOOKUP(B8,'4. kolo - Markvartovice'!$B$5:$Q$15,16,FALSE))</f>
        <v>6</v>
      </c>
      <c r="H8" s="35">
        <f>IF('5. kolo - Hlučín'!$Q$5="","",VLOOKUP(B8,'5. kolo - Hlučín'!$B$5:$Q$13,16,FALSE))</f>
        <v>7</v>
      </c>
      <c r="I8" s="36">
        <f>IF('6. kolo - Darkovice'!$S$6="","",VLOOKUP(B8,'6. kolo - Darkovice'!$B$6:$S$17,18,FALSE))</f>
        <v>10</v>
      </c>
      <c r="J8" s="357">
        <f>IF('7. kolo - Hlučín'!$Q$5="","",VLOOKUP(B8,'7. kolo - Hlučín'!$B$5:$U$24,16,FALSE))</f>
      </c>
      <c r="K8" s="209">
        <v>5</v>
      </c>
      <c r="L8" s="37">
        <f>IF('8. kolo - Dobroslavice'!$Q$5="","",VLOOKUP(B8,'8. kolo - Dobroslavice'!$B$5:$Q$15,16,FALSE))</f>
        <v>4</v>
      </c>
      <c r="M8" s="209">
        <f>IF('9. kolo - Bobrovníky'!$Q$5="","",VLOOKUP(B8,'9. kolo - Bobrovníky'!$B$5:$Q$15,16,FALSE))</f>
        <v>3</v>
      </c>
      <c r="N8" s="35">
        <f>IF('10. kolo - Ludgeřovice'!$Q$5="","",VLOOKUP(B8,'10. kolo - Ludgeřovice'!$B$5:$U$14,16,FALSE))</f>
        <v>4</v>
      </c>
      <c r="O8" s="212">
        <f>IF('11. kolo - Bohuslavice'!$Q$5="","",VLOOKUP(B8,'11. kolo - Bohuslavice'!$B$5:$Q$17,16,FALSE))</f>
        <v>8</v>
      </c>
      <c r="P8" s="188"/>
    </row>
    <row r="9" spans="1:16" s="31" customFormat="1" ht="16.5" customHeight="1">
      <c r="A9" s="32" t="s">
        <v>21</v>
      </c>
      <c r="B9" s="39" t="s">
        <v>10</v>
      </c>
      <c r="C9" s="25">
        <f>SUM(D9:O9)</f>
        <v>66</v>
      </c>
      <c r="D9" s="26">
        <f>IF('1. kolo - Děhylov'!$Q$5="","",VLOOKUP(B9,'1. kolo - Děhylov'!$B$5:$Q$16,16,FALSE))</f>
        <v>7</v>
      </c>
      <c r="E9" s="34">
        <f>IF('2. kolo - Závada'!$Q$5="","",VLOOKUP(B9,'2. kolo - Závada'!$B$5:$Q$14,16,FALSE))</f>
        <v>10</v>
      </c>
      <c r="F9" s="35">
        <f>IF('3. kolo - Dobroslavice'!$J$4="","",VLOOKUP(B9,'3. kolo - Dobroslavice'!$B$4:$J$14,9,FALSE))</f>
        <v>7</v>
      </c>
      <c r="G9" s="34">
        <f>IF('4. kolo - Markvartovice'!$Q$5="","",VLOOKUP(B9,'4. kolo - Markvartovice'!$B$5:$Q$15,16,FALSE))</f>
        <v>8</v>
      </c>
      <c r="H9" s="35">
        <f>IF('5. kolo - Hlučín'!$Q$5="","",VLOOKUP(B9,'5. kolo - Hlučín'!$B$5:$Q$13,16,FALSE))</f>
        <v>4</v>
      </c>
      <c r="I9" s="36">
        <f>IF('6. kolo - Darkovice'!$S$6="","",VLOOKUP(B9,'6. kolo - Darkovice'!$B$6:$S$17,18,FALSE))</f>
        <v>5</v>
      </c>
      <c r="J9" s="357">
        <f>IF('7. kolo - Hlučín'!$Q$5="","",VLOOKUP(B9,'7. kolo - Hlučín'!$B$5:$U$24,16,FALSE))</f>
      </c>
      <c r="K9" s="209">
        <v>5</v>
      </c>
      <c r="L9" s="37">
        <f>IF('8. kolo - Dobroslavice'!$Q$5="","",VLOOKUP(B9,'8. kolo - Dobroslavice'!$B$5:$Q$15,16,FALSE))</f>
        <v>5</v>
      </c>
      <c r="M9" s="209">
        <f>IF('9. kolo - Bobrovníky'!$Q$5="","",VLOOKUP(B9,'9. kolo - Bobrovníky'!$B$5:$Q$15,16,FALSE))</f>
        <v>7</v>
      </c>
      <c r="N9" s="35">
        <f>IF('10. kolo - Ludgeřovice'!$Q$5="","",VLOOKUP(B9,'10. kolo - Ludgeřovice'!$B$5:$U$14,16,FALSE))</f>
        <v>5</v>
      </c>
      <c r="O9" s="212">
        <f>IF('11. kolo - Bohuslavice'!$Q$5="","",VLOOKUP(B9,'11. kolo - Bohuslavice'!$B$5:$Q$17,16,FALSE))</f>
        <v>3</v>
      </c>
      <c r="P9" s="188"/>
    </row>
    <row r="10" spans="1:16" s="31" customFormat="1" ht="16.5" customHeight="1">
      <c r="A10" s="32" t="s">
        <v>22</v>
      </c>
      <c r="B10" s="39" t="s">
        <v>4</v>
      </c>
      <c r="C10" s="25">
        <f>SUM(D10:O10)</f>
        <v>55</v>
      </c>
      <c r="D10" s="26">
        <f>IF('1. kolo - Děhylov'!$Q$5="","",VLOOKUP(B10,'1. kolo - Děhylov'!$B$5:$Q$16,16,FALSE))</f>
        <v>5</v>
      </c>
      <c r="E10" s="34">
        <f>IF('2. kolo - Závada'!$Q$5="","",VLOOKUP(B10,'2. kolo - Závada'!$B$5:$Q$14,16,FALSE))</f>
        <v>5</v>
      </c>
      <c r="F10" s="35">
        <f>IF('3. kolo - Dobroslavice'!$J$4="","",VLOOKUP(B10,'3. kolo - Dobroslavice'!$B$4:$J$14,9,FALSE))</f>
        <v>1</v>
      </c>
      <c r="G10" s="34">
        <f>IF('4. kolo - Markvartovice'!$Q$5="","",VLOOKUP(B10,'4. kolo - Markvartovice'!$B$5:$Q$15,16,FALSE))</f>
        <v>2</v>
      </c>
      <c r="H10" s="35">
        <f>IF('5. kolo - Hlučín'!$Q$5="","",VLOOKUP(B10,'5. kolo - Hlučín'!$B$5:$Q$13,16,FALSE))</f>
        <v>11</v>
      </c>
      <c r="I10" s="36">
        <f>IF('6. kolo - Darkovice'!$S$6="","",VLOOKUP(B10,'6. kolo - Darkovice'!$B$6:$S$17,18,FALSE))</f>
        <v>1</v>
      </c>
      <c r="J10" s="357"/>
      <c r="K10" s="209">
        <v>5</v>
      </c>
      <c r="L10" s="37">
        <f>IF('8. kolo - Dobroslavice'!$Q$5="","",VLOOKUP(B10,'8. kolo - Dobroslavice'!$B$5:$Q$15,16,FALSE))</f>
        <v>3</v>
      </c>
      <c r="M10" s="209">
        <f>IF('9. kolo - Bobrovníky'!$Q$5="","",VLOOKUP(B10,'9. kolo - Bobrovníky'!$B$5:$Q$15,16,FALSE))</f>
        <v>6</v>
      </c>
      <c r="N10" s="35">
        <f>IF('10. kolo - Ludgeřovice'!$Q$5="","",VLOOKUP(B10,'10. kolo - Ludgeřovice'!$B$5:$U$14,16,FALSE))</f>
        <v>7</v>
      </c>
      <c r="O10" s="212">
        <f>IF('11. kolo - Bohuslavice'!$Q$5="","",VLOOKUP(B10,'11. kolo - Bohuslavice'!$B$5:$Q$17,16,FALSE))</f>
        <v>9</v>
      </c>
      <c r="P10" s="188"/>
    </row>
    <row r="11" spans="1:16" s="31" customFormat="1" ht="16.5" customHeight="1">
      <c r="A11" s="32" t="s">
        <v>23</v>
      </c>
      <c r="B11" s="39" t="s">
        <v>17</v>
      </c>
      <c r="C11" s="25">
        <f>SUM(D11:O11)</f>
        <v>55</v>
      </c>
      <c r="D11" s="26">
        <f>IF('1. kolo - Děhylov'!$Q$5="","",VLOOKUP(B11,'1. kolo - Děhylov'!$B$5:$Q$16,16,FALSE))</f>
        <v>3</v>
      </c>
      <c r="E11" s="34">
        <f>IF('2. kolo - Závada'!$Q$5="","",VLOOKUP(B11,'2. kolo - Závada'!$B$5:$Q$14,16,FALSE))</f>
        <v>3</v>
      </c>
      <c r="F11" s="35">
        <f>IF('3. kolo - Dobroslavice'!$J$4="","",VLOOKUP(B11,'3. kolo - Dobroslavice'!$B$4:$J$14,9,FALSE))</f>
        <v>5</v>
      </c>
      <c r="G11" s="34">
        <f>IF('4. kolo - Markvartovice'!$Q$5="","",VLOOKUP(B11,'4. kolo - Markvartovice'!$B$5:$Q$15,16,FALSE))</f>
        <v>7</v>
      </c>
      <c r="H11" s="35">
        <f>IF('5. kolo - Hlučín'!$Q$5="","",VLOOKUP(B11,'5. kolo - Hlučín'!$B$5:$Q$13,16,FALSE))</f>
        <v>5</v>
      </c>
      <c r="I11" s="36">
        <f>IF('6. kolo - Darkovice'!$S$6="","",VLOOKUP(B11,'6. kolo - Darkovice'!$B$6:$S$17,18,FALSE))</f>
        <v>2</v>
      </c>
      <c r="J11" s="360" t="s">
        <v>101</v>
      </c>
      <c r="K11" s="209">
        <v>5</v>
      </c>
      <c r="L11" s="37">
        <f>IF('8. kolo - Dobroslavice'!$Q$5="","",VLOOKUP(B11,'8. kolo - Dobroslavice'!$B$5:$Q$15,16,FALSE))</f>
        <v>9</v>
      </c>
      <c r="M11" s="209">
        <v>0</v>
      </c>
      <c r="N11" s="35">
        <f>IF('10. kolo - Ludgeřovice'!$Q$5="","",VLOOKUP(B11,'10. kolo - Ludgeřovice'!$B$5:$U$14,16,FALSE))</f>
        <v>9</v>
      </c>
      <c r="O11" s="212">
        <f>IF('11. kolo - Bohuslavice'!$Q$5="","",VLOOKUP(B11,'11. kolo - Bohuslavice'!$B$5:$Q$17,16,FALSE))</f>
        <v>7</v>
      </c>
      <c r="P11" s="188"/>
    </row>
    <row r="12" spans="1:16" s="31" customFormat="1" ht="16.5" customHeight="1">
      <c r="A12" s="32" t="s">
        <v>25</v>
      </c>
      <c r="B12" s="224" t="s">
        <v>7</v>
      </c>
      <c r="C12" s="25">
        <f>SUM(D12:O12)</f>
        <v>55</v>
      </c>
      <c r="D12" s="26">
        <f>IF('1. kolo - Děhylov'!$Q$5="","",VLOOKUP(B12,'1. kolo - Děhylov'!$B$5:$Q$16,16,FALSE))</f>
        <v>4</v>
      </c>
      <c r="E12" s="34">
        <f>IF('2. kolo - Závada'!$Q$5="","",VLOOKUP(B12,'2. kolo - Závada'!$B$5:$Q$14,16,FALSE))</f>
        <v>6</v>
      </c>
      <c r="F12" s="35">
        <f>IF('3. kolo - Dobroslavice'!$J$4="","",VLOOKUP(B12,'3. kolo - Dobroslavice'!$B$4:$J$14,9,FALSE))</f>
        <v>2</v>
      </c>
      <c r="G12" s="34">
        <f>IF('4. kolo - Markvartovice'!$Q$5="","",VLOOKUP(B12,'4. kolo - Markvartovice'!$B$5:$Q$15,16,FALSE))</f>
        <v>3</v>
      </c>
      <c r="H12" s="35">
        <f>IF('5. kolo - Hlučín'!$Q$5="","",VLOOKUP(B12,'5. kolo - Hlučín'!$B$5:$Q$13,16,FALSE))</f>
        <v>6</v>
      </c>
      <c r="I12" s="36">
        <f>IF('6. kolo - Darkovice'!$S$6="","",VLOOKUP(B12,'6. kolo - Darkovice'!$B$6:$S$17,18,FALSE))</f>
        <v>7</v>
      </c>
      <c r="J12" s="357">
        <f>IF('7. kolo - Hlučín'!$Q$5="","",VLOOKUP(B12,'7. kolo - Hlučín'!$B$5:$U$24,16,FALSE))</f>
      </c>
      <c r="K12" s="209">
        <v>5</v>
      </c>
      <c r="L12" s="37">
        <f>IF('8. kolo - Dobroslavice'!$Q$5="","",VLOOKUP(B12,'8. kolo - Dobroslavice'!$B$5:$Q$15,16,FALSE))</f>
        <v>6</v>
      </c>
      <c r="M12" s="209">
        <f>IF('9. kolo - Bobrovníky'!$Q$5="","",VLOOKUP(B12,'9. kolo - Bobrovníky'!$B$5:$Q$15,16,FALSE))</f>
        <v>8</v>
      </c>
      <c r="N12" s="35">
        <f>IF('10. kolo - Ludgeřovice'!$Q$5="","",VLOOKUP(B12,'10. kolo - Ludgeřovice'!$B$5:$U$14,16,FALSE))</f>
        <v>3</v>
      </c>
      <c r="O12" s="212">
        <f>IF('11. kolo - Bohuslavice'!$Q$5="","",VLOOKUP(B12,'11. kolo - Bohuslavice'!$B$5:$Q$17,16,FALSE))</f>
        <v>5</v>
      </c>
      <c r="P12" s="188"/>
    </row>
    <row r="13" spans="1:16" s="31" customFormat="1" ht="16.5" customHeight="1">
      <c r="A13" s="32" t="s">
        <v>26</v>
      </c>
      <c r="B13" s="33" t="s">
        <v>24</v>
      </c>
      <c r="C13" s="25">
        <f>SUM(D13:O13)</f>
        <v>53</v>
      </c>
      <c r="D13" s="26">
        <f>IF('1. kolo - Děhylov'!$Q$5="","",VLOOKUP(B13,'1. kolo - Děhylov'!$B$5:$Q$16,16,FALSE))</f>
        <v>8</v>
      </c>
      <c r="E13" s="34">
        <f>IF('2. kolo - Závada'!$Q$5="","",VLOOKUP(B13,'2. kolo - Závada'!$B$5:$Q$14,16,FALSE))</f>
        <v>4</v>
      </c>
      <c r="F13" s="35">
        <f>IF('3. kolo - Dobroslavice'!$J$4="","",VLOOKUP(B13,'3. kolo - Dobroslavice'!$B$4:$J$14,9,FALSE))</f>
        <v>6</v>
      </c>
      <c r="G13" s="34">
        <f>IF('4. kolo - Markvartovice'!$Q$5="","",VLOOKUP(B13,'4. kolo - Markvartovice'!$B$5:$Q$15,16,FALSE))</f>
        <v>5</v>
      </c>
      <c r="H13" s="35">
        <f>IF('5. kolo - Hlučín'!$Q$5="","",VLOOKUP(B13,'5. kolo - Hlučín'!$B$5:$Q$13,16,FALSE))</f>
        <v>10</v>
      </c>
      <c r="I13" s="36">
        <f>IF('6. kolo - Darkovice'!$S$6="","",VLOOKUP(B13,'6. kolo - Darkovice'!$B$6:$S$17,18,FALSE))</f>
        <v>4</v>
      </c>
      <c r="J13" s="357">
        <f>IF('7. kolo - Hlučín'!$Q$5="","",VLOOKUP(B13,'7. kolo - Hlučín'!$B$5:$U$24,16,FALSE))</f>
      </c>
      <c r="K13" s="209">
        <v>5</v>
      </c>
      <c r="L13" s="37">
        <f>IF('8. kolo - Dobroslavice'!$Q$5="","",VLOOKUP(B13,'8. kolo - Dobroslavice'!$B$5:$Q$15,16,FALSE))</f>
        <v>2</v>
      </c>
      <c r="M13" s="209">
        <f>IF('9. kolo - Bobrovníky'!$Q$5="","",VLOOKUP(B13,'9. kolo - Bobrovníky'!$B$5:$Q$15,16,FALSE))</f>
        <v>5</v>
      </c>
      <c r="N13" s="35">
        <f>IF('10. kolo - Ludgeřovice'!$Q$5="","",VLOOKUP(B13,'10. kolo - Ludgeřovice'!$B$5:$U$14,16,FALSE))</f>
        <v>3</v>
      </c>
      <c r="O13" s="212">
        <f>IF('11. kolo - Bohuslavice'!$Q$5="","",VLOOKUP(B13,'11. kolo - Bohuslavice'!$B$5:$Q$17,16,FALSE))</f>
        <v>1</v>
      </c>
      <c r="P13" s="188"/>
    </row>
    <row r="14" spans="1:16" s="31" customFormat="1" ht="16.5" customHeight="1">
      <c r="A14" s="32" t="s">
        <v>27</v>
      </c>
      <c r="B14" s="42" t="s">
        <v>8</v>
      </c>
      <c r="C14" s="25">
        <f>SUM(D14:O14)</f>
        <v>51</v>
      </c>
      <c r="D14" s="26">
        <f>IF('1. kolo - Děhylov'!$Q$5="","",VLOOKUP(B14,'1. kolo - Děhylov'!$B$5:$Q$16,16,FALSE))</f>
        <v>1</v>
      </c>
      <c r="E14" s="34">
        <v>0</v>
      </c>
      <c r="F14" s="35">
        <f>IF('3. kolo - Dobroslavice'!$J$4="","",VLOOKUP(B14,'3. kolo - Dobroslavice'!$B$4:$J$14,9,FALSE))</f>
        <v>11</v>
      </c>
      <c r="G14" s="34">
        <f>IF('4. kolo - Markvartovice'!$Q$5="","",VLOOKUP(B14,'4. kolo - Markvartovice'!$B$5:$Q$15,16,FALSE))</f>
        <v>10</v>
      </c>
      <c r="H14" s="35">
        <v>0</v>
      </c>
      <c r="I14" s="36">
        <f>IF('6. kolo - Darkovice'!$S$6="","",VLOOKUP(B14,'6. kolo - Darkovice'!$B$6:$S$17,18,FALSE))</f>
        <v>6</v>
      </c>
      <c r="J14" s="357">
        <f>IF('7. kolo - Hlučín'!$Q$5="","",VLOOKUP(B14,'7. kolo - Hlučín'!$B$5:$U$24,16,FALSE))</f>
      </c>
      <c r="K14" s="209">
        <v>5</v>
      </c>
      <c r="L14" s="37">
        <f>IF('8. kolo - Dobroslavice'!$Q$5="","",VLOOKUP(B14,'8. kolo - Dobroslavice'!$B$5:$Q$15,16,FALSE))</f>
        <v>7</v>
      </c>
      <c r="M14" s="209">
        <f>IF('9. kolo - Bobrovníky'!$Q$5="","",VLOOKUP(B14,'9. kolo - Bobrovníky'!$B$5:$Q$15,16,FALSE))</f>
        <v>1</v>
      </c>
      <c r="N14" s="35">
        <f>IF('10. kolo - Ludgeřovice'!$Q$5="","",VLOOKUP(B14,'10. kolo - Ludgeřovice'!$B$5:$U$14,16,FALSE))</f>
        <v>6</v>
      </c>
      <c r="O14" s="212">
        <f>IF('11. kolo - Bohuslavice'!$Q$5="","",VLOOKUP(B14,'11. kolo - Bohuslavice'!$B$5:$Q$17,16,FALSE))</f>
        <v>4</v>
      </c>
      <c r="P14" s="188"/>
    </row>
    <row r="15" spans="1:16" s="31" customFormat="1" ht="16.5" customHeight="1">
      <c r="A15" s="32" t="s">
        <v>28</v>
      </c>
      <c r="B15" s="39" t="s">
        <v>29</v>
      </c>
      <c r="C15" s="25">
        <f>SUM(D15:O15)</f>
        <v>23</v>
      </c>
      <c r="D15" s="26">
        <f>IF('1. kolo - Děhylov'!$Q$5="","",VLOOKUP(B15,'1. kolo - Děhylov'!$B$5:$Q$16,16,FALSE))</f>
        <v>2</v>
      </c>
      <c r="E15" s="34">
        <f>IF('2. kolo - Závada'!$Q$5="","",VLOOKUP(B15,'2. kolo - Závada'!$B$5:$Q$14,16,FALSE))</f>
        <v>2</v>
      </c>
      <c r="F15" s="35">
        <f>IF('3. kolo - Dobroslavice'!$J$4="","",VLOOKUP(B15,'3. kolo - Dobroslavice'!$B$4:$J$14,9,FALSE))</f>
        <v>4</v>
      </c>
      <c r="G15" s="34">
        <f>IF('4. kolo - Markvartovice'!$Q$5="","",VLOOKUP(B15,'4. kolo - Markvartovice'!$B$5:$Q$15,16,FALSE))</f>
        <v>1</v>
      </c>
      <c r="H15" s="35">
        <v>0</v>
      </c>
      <c r="I15" s="36">
        <f>IF('6. kolo - Darkovice'!$S$6="","",VLOOKUP(B15,'6. kolo - Darkovice'!$B$6:$S$17,18,FALSE))</f>
        <v>3</v>
      </c>
      <c r="J15" s="357">
        <f>IF('7. kolo - Hlučín'!$Q$5="","",VLOOKUP(B15,'7. kolo - Hlučín'!$B$5:$U$24,16,FALSE))</f>
      </c>
      <c r="K15" s="209">
        <v>5</v>
      </c>
      <c r="L15" s="37">
        <f>IF('8. kolo - Dobroslavice'!$Q$5="","",VLOOKUP(B15,'8. kolo - Dobroslavice'!$B$5:$Q$15,16,FALSE))</f>
        <v>1</v>
      </c>
      <c r="M15" s="209">
        <f>IF('9. kolo - Bobrovníky'!$Q$5="","",VLOOKUP(B15,'9. kolo - Bobrovníky'!$B$5:$Q$15,16,FALSE))</f>
        <v>4</v>
      </c>
      <c r="N15" s="35">
        <v>0</v>
      </c>
      <c r="O15" s="212">
        <f>IF('11. kolo - Bohuslavice'!$Q$5="","",VLOOKUP(B15,'11. kolo - Bohuslavice'!$B$5:$Q$17,16,FALSE))</f>
        <v>1</v>
      </c>
      <c r="P15" s="188"/>
    </row>
    <row r="16" spans="1:16" s="31" customFormat="1" ht="16.5" customHeight="1">
      <c r="A16" s="32" t="s">
        <v>30</v>
      </c>
      <c r="B16" s="44" t="s">
        <v>12</v>
      </c>
      <c r="C16" s="25">
        <f>SUM(D16:O16)</f>
        <v>13</v>
      </c>
      <c r="D16" s="26">
        <v>0</v>
      </c>
      <c r="E16" s="34">
        <v>0</v>
      </c>
      <c r="F16" s="35">
        <v>0</v>
      </c>
      <c r="G16" s="34">
        <v>0</v>
      </c>
      <c r="H16" s="35">
        <v>0</v>
      </c>
      <c r="I16" s="36">
        <v>0</v>
      </c>
      <c r="J16" s="357">
        <f>IF('7. kolo - Hlučín'!$Q$5="","",VLOOKUP(B16,'7. kolo - Hlučín'!$B$5:$U$24,16,FALSE))</f>
      </c>
      <c r="K16" s="209">
        <v>5</v>
      </c>
      <c r="L16" s="37">
        <v>0</v>
      </c>
      <c r="M16" s="209">
        <f>IF('9. kolo - Bobrovníky'!$Q$5="","",VLOOKUP(B16,'9. kolo - Bobrovníky'!$B$5:$Q$15,16,FALSE))</f>
        <v>2</v>
      </c>
      <c r="N16" s="35">
        <v>0</v>
      </c>
      <c r="O16" s="212">
        <f>IF('11. kolo - Bohuslavice'!$Q$5="","",VLOOKUP(B16,'11. kolo - Bohuslavice'!$B$5:$Q$17,16,FALSE))</f>
        <v>6</v>
      </c>
      <c r="P16" s="188"/>
    </row>
    <row r="17" spans="1:16" s="43" customFormat="1" ht="15" customHeight="1" thickBot="1">
      <c r="A17" s="401" t="s">
        <v>32</v>
      </c>
      <c r="B17" s="402" t="s">
        <v>31</v>
      </c>
      <c r="C17" s="403">
        <f>SUM(D17:O17)</f>
        <v>7</v>
      </c>
      <c r="D17" s="404">
        <f>IF('1. kolo - Děhylov'!$Q$5="","",VLOOKUP(B17,'1. kolo - Děhylov'!$B$5:$Q$16,16,FALSE))</f>
        <v>1</v>
      </c>
      <c r="E17" s="405">
        <v>0</v>
      </c>
      <c r="F17" s="406">
        <v>0</v>
      </c>
      <c r="G17" s="405">
        <v>0</v>
      </c>
      <c r="H17" s="406">
        <v>0</v>
      </c>
      <c r="I17" s="407">
        <v>0</v>
      </c>
      <c r="J17" s="408">
        <f>IF('7. kolo - Hlučín'!$Q$5="","",VLOOKUP(B17,'7. kolo - Hlučín'!$B$5:$U$24,16,FALSE))</f>
      </c>
      <c r="K17" s="409">
        <v>5</v>
      </c>
      <c r="L17" s="410">
        <v>0</v>
      </c>
      <c r="M17" s="409">
        <v>0</v>
      </c>
      <c r="N17" s="406">
        <v>0</v>
      </c>
      <c r="O17" s="411">
        <f>IF('11. kolo - Bohuslavice'!$Q$5="","",VLOOKUP(B17,'11. kolo - Bohuslavice'!$B$5:$Q$17,16,FALSE))</f>
        <v>1</v>
      </c>
      <c r="P17" s="188"/>
    </row>
    <row r="18" spans="1:16" ht="15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53"/>
    </row>
    <row r="19" spans="15:16" ht="15">
      <c r="O19" s="53"/>
      <c r="P19" s="53"/>
    </row>
    <row r="20" ht="15">
      <c r="B20" s="53"/>
    </row>
    <row r="21" ht="15.75">
      <c r="B21" s="190"/>
    </row>
    <row r="22" ht="15.75">
      <c r="B22" s="190"/>
    </row>
    <row r="23" ht="15.75">
      <c r="B23" s="190"/>
    </row>
    <row r="24" ht="15.75">
      <c r="B24" s="190"/>
    </row>
    <row r="25" ht="15.75">
      <c r="B25" s="190"/>
    </row>
    <row r="26" ht="15.75">
      <c r="B26" s="190"/>
    </row>
    <row r="27" ht="15.75">
      <c r="B27" s="190"/>
    </row>
    <row r="28" ht="15.75">
      <c r="B28" s="190"/>
    </row>
    <row r="29" ht="15.75">
      <c r="B29" s="190"/>
    </row>
    <row r="30" ht="15.75">
      <c r="B30" s="190"/>
    </row>
    <row r="31" ht="15.75">
      <c r="B31" s="190"/>
    </row>
    <row r="32" ht="15.75">
      <c r="B32" s="190"/>
    </row>
    <row r="33" ht="15.75">
      <c r="B33" s="190"/>
    </row>
    <row r="34" ht="15">
      <c r="B34" s="53"/>
    </row>
  </sheetData>
  <sheetProtection selectLockedCells="1" selectUnlockedCells="1"/>
  <mergeCells count="2">
    <mergeCell ref="A1:O1"/>
    <mergeCell ref="A2:C2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- 6. ročník 20167/ 2018&amp;RPro HLM zpracoval Durlák Jan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="90" zoomScaleNormal="90" zoomScaleSheetLayoutView="80" zoomScalePageLayoutView="0" workbookViewId="0" topLeftCell="A1">
      <selection activeCell="E24" sqref="E24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7109375" style="0" hidden="1" customWidth="1"/>
    <col min="9" max="9" width="13.57421875" style="0" customWidth="1"/>
    <col min="10" max="10" width="10.7109375" style="0" customWidth="1"/>
    <col min="11" max="11" width="10.8515625" style="0" hidden="1" customWidth="1"/>
    <col min="12" max="12" width="13.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0" customWidth="1"/>
    <col min="18" max="19" width="9.140625" style="55" customWidth="1"/>
    <col min="20" max="20" width="9.140625" style="54" customWidth="1"/>
  </cols>
  <sheetData>
    <row r="1" spans="1:17" ht="22.5">
      <c r="A1" s="374" t="s">
        <v>74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6.5" thickBot="1">
      <c r="A2" s="56"/>
    </row>
    <row r="3" spans="1:17" ht="15.75" customHeight="1" thickBot="1">
      <c r="A3" s="366" t="s">
        <v>34</v>
      </c>
      <c r="B3" s="366"/>
      <c r="C3" s="366" t="s">
        <v>35</v>
      </c>
      <c r="D3" s="366"/>
      <c r="E3" s="366"/>
      <c r="F3" s="366"/>
      <c r="G3" s="366" t="s">
        <v>36</v>
      </c>
      <c r="H3" s="366"/>
      <c r="I3" s="366"/>
      <c r="J3" s="366"/>
      <c r="K3" s="366"/>
      <c r="L3" s="366"/>
      <c r="M3" s="366"/>
      <c r="N3" s="366"/>
      <c r="O3" s="368" t="s">
        <v>37</v>
      </c>
      <c r="P3" s="369" t="s">
        <v>38</v>
      </c>
      <c r="Q3" s="370" t="s">
        <v>39</v>
      </c>
    </row>
    <row r="4" spans="1:17" ht="16.5" thickBot="1">
      <c r="A4" s="57" t="s">
        <v>40</v>
      </c>
      <c r="B4" s="58" t="s">
        <v>2</v>
      </c>
      <c r="C4" s="57" t="s">
        <v>41</v>
      </c>
      <c r="D4" s="59" t="s">
        <v>42</v>
      </c>
      <c r="E4" s="60" t="s">
        <v>43</v>
      </c>
      <c r="F4" s="61" t="s">
        <v>44</v>
      </c>
      <c r="G4" s="62" t="s">
        <v>45</v>
      </c>
      <c r="H4" s="63" t="s">
        <v>46</v>
      </c>
      <c r="I4" s="63" t="s">
        <v>43</v>
      </c>
      <c r="J4" s="62" t="s">
        <v>45</v>
      </c>
      <c r="K4" s="63" t="s">
        <v>46</v>
      </c>
      <c r="L4" s="63" t="s">
        <v>43</v>
      </c>
      <c r="M4" s="64" t="s">
        <v>43</v>
      </c>
      <c r="N4" s="61" t="s">
        <v>44</v>
      </c>
      <c r="O4" s="368"/>
      <c r="P4" s="369"/>
      <c r="Q4" s="370"/>
    </row>
    <row r="5" spans="1:19" ht="15.75">
      <c r="A5" s="65" t="s">
        <v>16</v>
      </c>
      <c r="B5" s="24" t="s">
        <v>7</v>
      </c>
      <c r="C5" s="66">
        <v>33.256</v>
      </c>
      <c r="D5" s="67">
        <v>33.981</v>
      </c>
      <c r="E5" s="68">
        <f>IF(C5="","",MAX(C5,D5))</f>
        <v>33.981</v>
      </c>
      <c r="F5" s="69">
        <f>IF(C5="","",RANK(E5,$E$5:$E$15,1))</f>
        <v>6</v>
      </c>
      <c r="G5" s="70">
        <v>77.316</v>
      </c>
      <c r="H5" s="70"/>
      <c r="I5" s="71">
        <f aca="true" t="shared" si="0" ref="I5:I15">IF(G5="","",MAX(G5,H5))</f>
        <v>77.316</v>
      </c>
      <c r="J5" s="72" t="s">
        <v>96</v>
      </c>
      <c r="K5" s="72"/>
      <c r="L5" s="71" t="s">
        <v>96</v>
      </c>
      <c r="M5" s="73">
        <f>IF(I5="","",MIN(L5,I5))</f>
        <v>77.316</v>
      </c>
      <c r="N5" s="74">
        <f>IF(M5="","",RANK(M5,$M$5:$M$15,1))</f>
        <v>9</v>
      </c>
      <c r="O5" s="75">
        <f aca="true" t="shared" si="1" ref="O5:O15">IF(F5="","",SUM(N5,F5))</f>
        <v>15</v>
      </c>
      <c r="P5" s="76">
        <v>9</v>
      </c>
      <c r="Q5" s="77">
        <f>IF(P5="","",VLOOKUP(P5,'Bodové hodnocení'!$A$1:$B$20,2,FALSE))</f>
        <v>3</v>
      </c>
      <c r="R5" s="78"/>
      <c r="S5" s="78"/>
    </row>
    <row r="6" spans="1:19" ht="15.75">
      <c r="A6" s="79" t="s">
        <v>18</v>
      </c>
      <c r="B6" s="191" t="s">
        <v>29</v>
      </c>
      <c r="C6" s="80" t="s">
        <v>96</v>
      </c>
      <c r="D6" s="81" t="s">
        <v>96</v>
      </c>
      <c r="E6" s="82" t="s">
        <v>96</v>
      </c>
      <c r="F6" s="83">
        <v>11</v>
      </c>
      <c r="G6" s="84">
        <v>77.431</v>
      </c>
      <c r="H6" s="85"/>
      <c r="I6" s="86">
        <f t="shared" si="0"/>
        <v>77.431</v>
      </c>
      <c r="J6" s="85"/>
      <c r="K6" s="85"/>
      <c r="L6" s="86">
        <f aca="true" t="shared" si="2" ref="L6:L12">IF(J6="","",MAX(J6,K6))</f>
      </c>
      <c r="M6" s="86">
        <f aca="true" t="shared" si="3" ref="M6:M15">IF(I6="","",MIN(L6,I6))</f>
        <v>77.431</v>
      </c>
      <c r="N6" s="87">
        <f>IF(M6="","",RANK(M6,$M$5:$M$15,1))</f>
        <v>10</v>
      </c>
      <c r="O6" s="88">
        <f t="shared" si="1"/>
        <v>21</v>
      </c>
      <c r="P6" s="89">
        <f aca="true" t="shared" si="4" ref="P6:P15">IF(O6="","",RANK(O6,$O$5:$O$15,1))</f>
        <v>11</v>
      </c>
      <c r="Q6" s="90">
        <f>IF(P6="","",VLOOKUP(P6,'Bodové hodnocení'!$A$1:$B$20,2,FALSE))</f>
        <v>1</v>
      </c>
      <c r="R6" s="78"/>
      <c r="S6" s="78"/>
    </row>
    <row r="7" spans="1:19" ht="15.75">
      <c r="A7" s="91" t="s">
        <v>19</v>
      </c>
      <c r="B7" s="33" t="s">
        <v>13</v>
      </c>
      <c r="C7" s="138">
        <v>24.96</v>
      </c>
      <c r="D7" s="139">
        <v>25.296</v>
      </c>
      <c r="E7" s="68">
        <f aca="true" t="shared" si="5" ref="E7:E15">IF(C7="","",MAX(C7,D7))</f>
        <v>25.296</v>
      </c>
      <c r="F7" s="69">
        <f aca="true" t="shared" si="6" ref="F7:F15">IF(C7="","",RANK(E7,$E$5:$E$15,1))</f>
        <v>4</v>
      </c>
      <c r="G7" s="93" t="s">
        <v>96</v>
      </c>
      <c r="H7" s="94"/>
      <c r="I7" s="95" t="s">
        <v>96</v>
      </c>
      <c r="J7" s="94"/>
      <c r="K7" s="94"/>
      <c r="L7" s="95">
        <f t="shared" si="2"/>
      </c>
      <c r="M7" s="96" t="s">
        <v>96</v>
      </c>
      <c r="N7" s="97">
        <v>11</v>
      </c>
      <c r="O7" s="98">
        <f t="shared" si="1"/>
        <v>15</v>
      </c>
      <c r="P7" s="76">
        <f t="shared" si="4"/>
        <v>8</v>
      </c>
      <c r="Q7" s="77">
        <f>IF(P7="","",VLOOKUP(P7,'Bodové hodnocení'!$A$1:$B$20,2,FALSE))</f>
        <v>4</v>
      </c>
      <c r="R7" s="78"/>
      <c r="S7" s="78"/>
    </row>
    <row r="8" spans="1:19" ht="15.75">
      <c r="A8" s="79" t="s">
        <v>20</v>
      </c>
      <c r="B8" s="191" t="s">
        <v>6</v>
      </c>
      <c r="C8" s="80">
        <v>60.406</v>
      </c>
      <c r="D8" s="81">
        <v>58.436</v>
      </c>
      <c r="E8" s="82">
        <f t="shared" si="5"/>
        <v>60.406</v>
      </c>
      <c r="F8" s="83">
        <f t="shared" si="6"/>
        <v>10</v>
      </c>
      <c r="G8" s="84">
        <v>66.23</v>
      </c>
      <c r="H8" s="85"/>
      <c r="I8" s="86">
        <f t="shared" si="0"/>
        <v>66.23</v>
      </c>
      <c r="J8" s="85">
        <v>76.739</v>
      </c>
      <c r="K8" s="85"/>
      <c r="L8" s="86">
        <f t="shared" si="2"/>
        <v>76.739</v>
      </c>
      <c r="M8" s="86">
        <f t="shared" si="3"/>
        <v>66.23</v>
      </c>
      <c r="N8" s="87">
        <f aca="true" t="shared" si="7" ref="N8:N15">IF(M8="","",RANK(M8,$M$5:$M$15,1))</f>
        <v>2</v>
      </c>
      <c r="O8" s="88">
        <f t="shared" si="1"/>
        <v>12</v>
      </c>
      <c r="P8" s="89">
        <f t="shared" si="4"/>
        <v>6</v>
      </c>
      <c r="Q8" s="90">
        <f>IF(P8="","",VLOOKUP(P8,'Bodové hodnocení'!$A$1:$B$20,2,FALSE))</f>
        <v>6</v>
      </c>
      <c r="R8" s="78"/>
      <c r="S8" s="78"/>
    </row>
    <row r="9" spans="1:19" ht="15.75">
      <c r="A9" s="91" t="s">
        <v>21</v>
      </c>
      <c r="B9" s="39" t="s">
        <v>14</v>
      </c>
      <c r="C9" s="138">
        <v>23.025</v>
      </c>
      <c r="D9" s="139">
        <v>22.3</v>
      </c>
      <c r="E9" s="68">
        <f t="shared" si="5"/>
        <v>23.025</v>
      </c>
      <c r="F9" s="69">
        <f t="shared" si="6"/>
        <v>1</v>
      </c>
      <c r="G9" s="93">
        <v>76.287</v>
      </c>
      <c r="H9" s="94"/>
      <c r="I9" s="95">
        <f t="shared" si="0"/>
        <v>76.287</v>
      </c>
      <c r="J9" s="94"/>
      <c r="K9" s="94"/>
      <c r="L9" s="95">
        <f t="shared" si="2"/>
      </c>
      <c r="M9" s="96">
        <f t="shared" si="3"/>
        <v>76.287</v>
      </c>
      <c r="N9" s="97">
        <f t="shared" si="7"/>
        <v>7</v>
      </c>
      <c r="O9" s="98">
        <f t="shared" si="1"/>
        <v>8</v>
      </c>
      <c r="P9" s="76">
        <f t="shared" si="4"/>
        <v>3</v>
      </c>
      <c r="Q9" s="77">
        <f>IF(P9="","",VLOOKUP(P9,'Bodové hodnocení'!$A$1:$B$20,2,FALSE))</f>
        <v>9</v>
      </c>
      <c r="R9" s="78"/>
      <c r="S9" s="78"/>
    </row>
    <row r="10" spans="1:19" ht="15.75">
      <c r="A10" s="79" t="s">
        <v>22</v>
      </c>
      <c r="B10" s="192" t="s">
        <v>8</v>
      </c>
      <c r="C10" s="80">
        <v>24.661</v>
      </c>
      <c r="D10" s="81">
        <v>23.089</v>
      </c>
      <c r="E10" s="82">
        <f t="shared" si="5"/>
        <v>24.661</v>
      </c>
      <c r="F10" s="83">
        <f t="shared" si="6"/>
        <v>3</v>
      </c>
      <c r="G10" s="99">
        <v>69.369</v>
      </c>
      <c r="H10" s="85"/>
      <c r="I10" s="86">
        <f t="shared" si="0"/>
        <v>69.369</v>
      </c>
      <c r="J10" s="85">
        <v>80.467</v>
      </c>
      <c r="K10" s="85"/>
      <c r="L10" s="86">
        <f t="shared" si="2"/>
        <v>80.467</v>
      </c>
      <c r="M10" s="86">
        <f t="shared" si="3"/>
        <v>69.369</v>
      </c>
      <c r="N10" s="87">
        <f t="shared" si="7"/>
        <v>4</v>
      </c>
      <c r="O10" s="88">
        <f t="shared" si="1"/>
        <v>7</v>
      </c>
      <c r="P10" s="89">
        <f t="shared" si="4"/>
        <v>2</v>
      </c>
      <c r="Q10" s="90">
        <f>IF(P10="","",VLOOKUP(P10,'Bodové hodnocení'!$A$1:$B$20,2,FALSE))</f>
        <v>10</v>
      </c>
      <c r="R10" s="78"/>
      <c r="S10" s="78"/>
    </row>
    <row r="11" spans="1:19" ht="15.75">
      <c r="A11" s="91" t="s">
        <v>23</v>
      </c>
      <c r="B11" s="39" t="s">
        <v>5</v>
      </c>
      <c r="C11" s="138">
        <v>22.148</v>
      </c>
      <c r="D11" s="139">
        <v>24.075</v>
      </c>
      <c r="E11" s="68">
        <f t="shared" si="5"/>
        <v>24.075</v>
      </c>
      <c r="F11" s="69">
        <f t="shared" si="6"/>
        <v>2</v>
      </c>
      <c r="G11" s="93">
        <v>66.897</v>
      </c>
      <c r="H11" s="94"/>
      <c r="I11" s="95">
        <f t="shared" si="0"/>
        <v>66.897</v>
      </c>
      <c r="J11" s="94"/>
      <c r="K11" s="94"/>
      <c r="L11" s="95">
        <f t="shared" si="2"/>
      </c>
      <c r="M11" s="96">
        <f t="shared" si="3"/>
        <v>66.897</v>
      </c>
      <c r="N11" s="97">
        <f t="shared" si="7"/>
        <v>3</v>
      </c>
      <c r="O11" s="98">
        <f t="shared" si="1"/>
        <v>5</v>
      </c>
      <c r="P11" s="76">
        <f t="shared" si="4"/>
        <v>1</v>
      </c>
      <c r="Q11" s="77">
        <f>IF(P11="","",VLOOKUP(P11,'Bodové hodnocení'!$A$1:$B$20,2,FALSE))</f>
        <v>11</v>
      </c>
      <c r="R11" s="78"/>
      <c r="S11" s="78"/>
    </row>
    <row r="12" spans="1:19" ht="15.75">
      <c r="A12" s="79" t="s">
        <v>25</v>
      </c>
      <c r="B12" s="192" t="s">
        <v>4</v>
      </c>
      <c r="C12" s="80">
        <v>41.109</v>
      </c>
      <c r="D12" s="81">
        <v>42.483</v>
      </c>
      <c r="E12" s="82">
        <f t="shared" si="5"/>
        <v>42.483</v>
      </c>
      <c r="F12" s="83">
        <f t="shared" si="6"/>
        <v>9</v>
      </c>
      <c r="G12" s="84">
        <v>98.64</v>
      </c>
      <c r="H12" s="85"/>
      <c r="I12" s="86">
        <f t="shared" si="0"/>
        <v>98.64</v>
      </c>
      <c r="J12" s="85">
        <v>76.876</v>
      </c>
      <c r="K12" s="85"/>
      <c r="L12" s="86">
        <f t="shared" si="2"/>
        <v>76.876</v>
      </c>
      <c r="M12" s="86">
        <f t="shared" si="3"/>
        <v>76.876</v>
      </c>
      <c r="N12" s="87">
        <f t="shared" si="7"/>
        <v>8</v>
      </c>
      <c r="O12" s="88">
        <f t="shared" si="1"/>
        <v>17</v>
      </c>
      <c r="P12" s="89">
        <f t="shared" si="4"/>
        <v>10</v>
      </c>
      <c r="Q12" s="90">
        <f>IF(P12="","",VLOOKUP(P12,'Bodové hodnocení'!$A$1:$B$20,2,FALSE))</f>
        <v>2</v>
      </c>
      <c r="R12" s="78"/>
      <c r="S12" s="78"/>
    </row>
    <row r="13" spans="1:19" ht="15.75">
      <c r="A13" s="91" t="s">
        <v>26</v>
      </c>
      <c r="B13" s="41" t="s">
        <v>10</v>
      </c>
      <c r="C13" s="138">
        <v>37.093</v>
      </c>
      <c r="D13" s="139">
        <v>36.504</v>
      </c>
      <c r="E13" s="68">
        <f t="shared" si="5"/>
        <v>37.093</v>
      </c>
      <c r="F13" s="69">
        <f t="shared" si="6"/>
        <v>8</v>
      </c>
      <c r="G13" s="93">
        <v>64.199</v>
      </c>
      <c r="H13" s="94"/>
      <c r="I13" s="95">
        <f t="shared" si="0"/>
        <v>64.199</v>
      </c>
      <c r="J13" s="94">
        <v>74.109</v>
      </c>
      <c r="K13" s="94"/>
      <c r="L13" s="95">
        <f>IF(J13="","",MAX(J13,K13))</f>
        <v>74.109</v>
      </c>
      <c r="M13" s="96">
        <f t="shared" si="3"/>
        <v>64.199</v>
      </c>
      <c r="N13" s="97">
        <f t="shared" si="7"/>
        <v>1</v>
      </c>
      <c r="O13" s="98">
        <f t="shared" si="1"/>
        <v>9</v>
      </c>
      <c r="P13" s="76">
        <f t="shared" si="4"/>
        <v>4</v>
      </c>
      <c r="Q13" s="77">
        <f>IF(P13="","",VLOOKUP(P13,'Bodové hodnocení'!$A$1:$B$20,2,FALSE))</f>
        <v>8</v>
      </c>
      <c r="R13" s="78"/>
      <c r="S13" s="78"/>
    </row>
    <row r="14" spans="1:19" ht="15.75">
      <c r="A14" s="79" t="s">
        <v>27</v>
      </c>
      <c r="B14" s="193" t="s">
        <v>24</v>
      </c>
      <c r="C14" s="80">
        <v>35.58</v>
      </c>
      <c r="D14" s="81">
        <v>36.456</v>
      </c>
      <c r="E14" s="82">
        <f t="shared" si="5"/>
        <v>36.456</v>
      </c>
      <c r="F14" s="83">
        <f t="shared" si="6"/>
        <v>7</v>
      </c>
      <c r="G14" s="84">
        <v>71.372</v>
      </c>
      <c r="H14" s="85"/>
      <c r="I14" s="86">
        <f t="shared" si="0"/>
        <v>71.372</v>
      </c>
      <c r="J14" s="85"/>
      <c r="K14" s="85"/>
      <c r="L14" s="86">
        <f>IF(J14="","",MAX(J14,K14))</f>
      </c>
      <c r="M14" s="86">
        <f t="shared" si="3"/>
        <v>71.372</v>
      </c>
      <c r="N14" s="87">
        <f t="shared" si="7"/>
        <v>6</v>
      </c>
      <c r="O14" s="88">
        <f t="shared" si="1"/>
        <v>13</v>
      </c>
      <c r="P14" s="89">
        <f t="shared" si="4"/>
        <v>7</v>
      </c>
      <c r="Q14" s="90">
        <f>IF(P14="","",VLOOKUP(P14,'Bodové hodnocení'!$A$1:$B$20,2,FALSE))</f>
        <v>5</v>
      </c>
      <c r="R14" s="78"/>
      <c r="S14" s="78"/>
    </row>
    <row r="15" spans="1:19" ht="16.5" thickBot="1">
      <c r="A15" s="91" t="s">
        <v>28</v>
      </c>
      <c r="B15" s="39" t="s">
        <v>17</v>
      </c>
      <c r="C15" s="138">
        <v>32.221</v>
      </c>
      <c r="D15" s="139">
        <v>32.998</v>
      </c>
      <c r="E15" s="68">
        <f t="shared" si="5"/>
        <v>32.998</v>
      </c>
      <c r="F15" s="69">
        <f t="shared" si="6"/>
        <v>5</v>
      </c>
      <c r="G15" s="93">
        <v>70.223</v>
      </c>
      <c r="H15" s="94"/>
      <c r="I15" s="95">
        <f t="shared" si="0"/>
        <v>70.223</v>
      </c>
      <c r="J15" s="94">
        <v>106.15</v>
      </c>
      <c r="K15" s="94"/>
      <c r="L15" s="95">
        <f>IF(J15="","",MAX(J15,K15))</f>
        <v>106.15</v>
      </c>
      <c r="M15" s="96">
        <f t="shared" si="3"/>
        <v>70.223</v>
      </c>
      <c r="N15" s="97">
        <f t="shared" si="7"/>
        <v>5</v>
      </c>
      <c r="O15" s="98">
        <f t="shared" si="1"/>
        <v>10</v>
      </c>
      <c r="P15" s="76">
        <f t="shared" si="4"/>
        <v>5</v>
      </c>
      <c r="Q15" s="77">
        <f>IF(P15="","",VLOOKUP(P15,'Bodové hodnocení'!$A$1:$B$20,2,FALSE))</f>
        <v>7</v>
      </c>
      <c r="R15" s="78"/>
      <c r="S15" s="78"/>
    </row>
    <row r="16" spans="1:17" ht="16.5" thickBot="1">
      <c r="A16" s="100"/>
      <c r="B16" s="100"/>
      <c r="C16" s="101"/>
      <c r="D16" s="101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2"/>
      <c r="Q16" s="103"/>
    </row>
    <row r="17" spans="1:17" ht="16.5" thickBot="1">
      <c r="A17" s="366" t="s">
        <v>47</v>
      </c>
      <c r="B17" s="366"/>
      <c r="C17" s="366" t="s">
        <v>35</v>
      </c>
      <c r="D17" s="366"/>
      <c r="E17" s="366"/>
      <c r="F17" s="366"/>
      <c r="G17" s="375" t="s">
        <v>36</v>
      </c>
      <c r="H17" s="375"/>
      <c r="I17" s="375"/>
      <c r="J17" s="375"/>
      <c r="K17" s="375"/>
      <c r="L17" s="375"/>
      <c r="M17" s="375"/>
      <c r="N17" s="375"/>
      <c r="O17" s="368" t="s">
        <v>37</v>
      </c>
      <c r="P17" s="369" t="s">
        <v>38</v>
      </c>
      <c r="Q17" s="370" t="s">
        <v>39</v>
      </c>
    </row>
    <row r="18" spans="1:17" ht="16.5" thickBot="1">
      <c r="A18" s="140" t="s">
        <v>40</v>
      </c>
      <c r="B18" s="58" t="s">
        <v>2</v>
      </c>
      <c r="C18" s="57" t="s">
        <v>41</v>
      </c>
      <c r="D18" s="59" t="s">
        <v>42</v>
      </c>
      <c r="E18" s="141" t="s">
        <v>43</v>
      </c>
      <c r="F18" s="61" t="s">
        <v>44</v>
      </c>
      <c r="G18" s="111" t="s">
        <v>45</v>
      </c>
      <c r="H18" s="112" t="s">
        <v>46</v>
      </c>
      <c r="I18" s="112" t="s">
        <v>43</v>
      </c>
      <c r="J18" s="111" t="s">
        <v>45</v>
      </c>
      <c r="K18" s="112" t="s">
        <v>46</v>
      </c>
      <c r="L18" s="112" t="s">
        <v>43</v>
      </c>
      <c r="M18" s="113" t="s">
        <v>43</v>
      </c>
      <c r="N18" s="114" t="s">
        <v>44</v>
      </c>
      <c r="O18" s="368"/>
      <c r="P18" s="369"/>
      <c r="Q18" s="370"/>
    </row>
    <row r="19" spans="1:17" ht="15.75">
      <c r="A19" s="65" t="s">
        <v>16</v>
      </c>
      <c r="B19" s="49" t="s">
        <v>7</v>
      </c>
      <c r="C19" s="66">
        <v>19.786</v>
      </c>
      <c r="D19" s="143">
        <v>18.732</v>
      </c>
      <c r="E19" s="68">
        <f>IF(C19="","",MAX(C19,D19))</f>
        <v>19.786</v>
      </c>
      <c r="F19" s="129">
        <f>IF(C19="","",RANK(E19,$E$19:$E$33,1))</f>
        <v>1</v>
      </c>
      <c r="G19" s="70">
        <v>67.93</v>
      </c>
      <c r="H19" s="70"/>
      <c r="I19" s="71">
        <f aca="true" t="shared" si="8" ref="I19:I33">IF(G19="","",MAX(G19,H19))</f>
        <v>67.93</v>
      </c>
      <c r="J19" s="72"/>
      <c r="K19" s="70"/>
      <c r="L19" s="95">
        <f aca="true" t="shared" si="9" ref="L19:L29">IF(J19="","",MAX(J19,K19))</f>
      </c>
      <c r="M19" s="118">
        <f aca="true" t="shared" si="10" ref="M19:M29">IF(I19="","",MIN(L19,I19))</f>
        <v>67.93</v>
      </c>
      <c r="N19" s="74">
        <f aca="true" t="shared" si="11" ref="N19:N26">IF(M19="","",RANK(M19,$M$19:$M$33,1))</f>
        <v>13</v>
      </c>
      <c r="O19" s="98">
        <f aca="true" t="shared" si="12" ref="O19:O33">IF(F19="","",SUM(N19,F19))</f>
        <v>14</v>
      </c>
      <c r="P19" s="76">
        <f aca="true" t="shared" si="13" ref="P19:P24">IF(O19="","",RANK(O19,$O$19:$O$33,1))</f>
        <v>7</v>
      </c>
      <c r="Q19" s="77">
        <f>IF(P19="","",VLOOKUP(P19,'Bodové hodnocení'!$A$1:$B$20,2,FALSE))</f>
        <v>5</v>
      </c>
    </row>
    <row r="20" spans="1:17" ht="15.75">
      <c r="A20" s="79" t="s">
        <v>18</v>
      </c>
      <c r="B20" s="191" t="s">
        <v>14</v>
      </c>
      <c r="C20" s="80">
        <v>20.064</v>
      </c>
      <c r="D20" s="145">
        <v>18.664</v>
      </c>
      <c r="E20" s="82">
        <f>IF(C20="","",MAX(C20,D20))</f>
        <v>20.064</v>
      </c>
      <c r="F20" s="87">
        <f>IF(C20="","",RANK(E20,$E$19:$E$33,1))</f>
        <v>2</v>
      </c>
      <c r="G20" s="124">
        <v>60.77</v>
      </c>
      <c r="H20" s="125"/>
      <c r="I20" s="126">
        <f t="shared" si="8"/>
        <v>60.77</v>
      </c>
      <c r="J20" s="125"/>
      <c r="K20" s="125"/>
      <c r="L20" s="126">
        <f t="shared" si="9"/>
      </c>
      <c r="M20" s="126">
        <f t="shared" si="10"/>
        <v>60.77</v>
      </c>
      <c r="N20" s="123">
        <f t="shared" si="11"/>
        <v>7</v>
      </c>
      <c r="O20" s="88">
        <f t="shared" si="12"/>
        <v>9</v>
      </c>
      <c r="P20" s="89">
        <f t="shared" si="13"/>
        <v>1</v>
      </c>
      <c r="Q20" s="90">
        <f>IF(P20="","",VLOOKUP(P20,'Bodové hodnocení'!$A$1:$B$20,2,FALSE))</f>
        <v>11</v>
      </c>
    </row>
    <row r="21" spans="1:17" ht="15.75">
      <c r="A21" s="91" t="s">
        <v>19</v>
      </c>
      <c r="B21" s="33" t="s">
        <v>13</v>
      </c>
      <c r="C21" s="92">
        <v>22.127</v>
      </c>
      <c r="D21" s="127">
        <v>22.772</v>
      </c>
      <c r="E21" s="68">
        <f>IF(C21="","",MAX(C21,D21))</f>
        <v>22.772</v>
      </c>
      <c r="F21" s="129">
        <f>IF(C21="","",RANK(E21,$E$19:$E$33,1))</f>
        <v>5</v>
      </c>
      <c r="G21" s="130">
        <v>55.579</v>
      </c>
      <c r="H21" s="94"/>
      <c r="I21" s="95">
        <f t="shared" si="8"/>
        <v>55.579</v>
      </c>
      <c r="J21" s="94"/>
      <c r="K21" s="94"/>
      <c r="L21" s="95">
        <f t="shared" si="9"/>
      </c>
      <c r="M21" s="96">
        <f t="shared" si="10"/>
        <v>55.579</v>
      </c>
      <c r="N21" s="97">
        <f t="shared" si="11"/>
        <v>5</v>
      </c>
      <c r="O21" s="98">
        <f t="shared" si="12"/>
        <v>10</v>
      </c>
      <c r="P21" s="76">
        <f t="shared" si="13"/>
        <v>3</v>
      </c>
      <c r="Q21" s="77">
        <f>IF(P21="","",VLOOKUP(P21,'Bodové hodnocení'!$A$1:$B$20,2,FALSE))</f>
        <v>9</v>
      </c>
    </row>
    <row r="22" spans="1:17" ht="15.75">
      <c r="A22" s="79" t="s">
        <v>20</v>
      </c>
      <c r="B22" s="191" t="s">
        <v>6</v>
      </c>
      <c r="C22" s="80">
        <v>38.056</v>
      </c>
      <c r="D22" s="145">
        <v>36.435</v>
      </c>
      <c r="E22" s="82">
        <f aca="true" t="shared" si="14" ref="E22:E28">IF(C22="","",MAX(C22,D22))</f>
        <v>38.056</v>
      </c>
      <c r="F22" s="87">
        <f>IF(C22="","",RANK(E22,$E$19:$E$33,1))</f>
        <v>8</v>
      </c>
      <c r="G22" s="124">
        <v>53.21</v>
      </c>
      <c r="H22" s="125"/>
      <c r="I22" s="126">
        <f t="shared" si="8"/>
        <v>53.21</v>
      </c>
      <c r="J22" s="125"/>
      <c r="K22" s="125"/>
      <c r="L22" s="126">
        <f t="shared" si="9"/>
      </c>
      <c r="M22" s="126">
        <f t="shared" si="10"/>
        <v>53.21</v>
      </c>
      <c r="N22" s="123">
        <f t="shared" si="11"/>
        <v>3</v>
      </c>
      <c r="O22" s="88">
        <f t="shared" si="12"/>
        <v>11</v>
      </c>
      <c r="P22" s="89">
        <f t="shared" si="13"/>
        <v>4</v>
      </c>
      <c r="Q22" s="90">
        <f>IF(P22="","",VLOOKUP(P22,'Bodové hodnocení'!$A$1:$B$20,2,FALSE))</f>
        <v>8</v>
      </c>
    </row>
    <row r="23" spans="1:17" ht="15.75">
      <c r="A23" s="91" t="s">
        <v>21</v>
      </c>
      <c r="B23" s="39" t="s">
        <v>8</v>
      </c>
      <c r="C23" s="92" t="s">
        <v>96</v>
      </c>
      <c r="D23" s="127" t="s">
        <v>96</v>
      </c>
      <c r="E23" s="68" t="s">
        <v>96</v>
      </c>
      <c r="F23" s="129">
        <v>12</v>
      </c>
      <c r="G23" s="130">
        <v>61.254</v>
      </c>
      <c r="H23" s="94"/>
      <c r="I23" s="95">
        <f t="shared" si="8"/>
        <v>61.254</v>
      </c>
      <c r="J23" s="94">
        <v>90.594</v>
      </c>
      <c r="K23" s="94"/>
      <c r="L23" s="95">
        <f t="shared" si="9"/>
        <v>90.594</v>
      </c>
      <c r="M23" s="96">
        <f t="shared" si="10"/>
        <v>61.254</v>
      </c>
      <c r="N23" s="97">
        <f t="shared" si="11"/>
        <v>8</v>
      </c>
      <c r="O23" s="98">
        <f t="shared" si="12"/>
        <v>20</v>
      </c>
      <c r="P23" s="76">
        <f t="shared" si="13"/>
        <v>11</v>
      </c>
      <c r="Q23" s="77">
        <f>IF(P23="","",VLOOKUP(P23,'Bodové hodnocení'!$A$1:$B$20,2,FALSE))</f>
        <v>1</v>
      </c>
    </row>
    <row r="24" spans="1:17" ht="15.75">
      <c r="A24" s="79" t="s">
        <v>22</v>
      </c>
      <c r="B24" s="192" t="s">
        <v>9</v>
      </c>
      <c r="C24" s="80">
        <v>44.196</v>
      </c>
      <c r="D24" s="145">
        <v>44.271</v>
      </c>
      <c r="E24" s="82">
        <f t="shared" si="14"/>
        <v>44.271</v>
      </c>
      <c r="F24" s="87">
        <f aca="true" t="shared" si="15" ref="F24:F29">IF(C24="","",RANK(E24,$E$19:$E$33,1))</f>
        <v>9</v>
      </c>
      <c r="G24" s="99">
        <v>66.12</v>
      </c>
      <c r="H24" s="125"/>
      <c r="I24" s="126">
        <f t="shared" si="8"/>
        <v>66.12</v>
      </c>
      <c r="J24" s="125"/>
      <c r="K24" s="125"/>
      <c r="L24" s="126">
        <f t="shared" si="9"/>
      </c>
      <c r="M24" s="126">
        <f t="shared" si="10"/>
        <v>66.12</v>
      </c>
      <c r="N24" s="123">
        <f t="shared" si="11"/>
        <v>12</v>
      </c>
      <c r="O24" s="88">
        <f t="shared" si="12"/>
        <v>21</v>
      </c>
      <c r="P24" s="89">
        <f t="shared" si="13"/>
        <v>12</v>
      </c>
      <c r="Q24" s="90">
        <f>IF(P24="","",VLOOKUP(P24,'Bodové hodnocení'!$A$1:$B$20,2,FALSE))</f>
        <v>1</v>
      </c>
    </row>
    <row r="25" spans="1:17" ht="15.75">
      <c r="A25" s="91" t="s">
        <v>23</v>
      </c>
      <c r="B25" s="39" t="s">
        <v>5</v>
      </c>
      <c r="C25" s="92">
        <v>18.853</v>
      </c>
      <c r="D25" s="127">
        <v>20.557</v>
      </c>
      <c r="E25" s="68">
        <f t="shared" si="14"/>
        <v>20.557</v>
      </c>
      <c r="F25" s="129">
        <f t="shared" si="15"/>
        <v>3</v>
      </c>
      <c r="G25" s="130">
        <v>55.73</v>
      </c>
      <c r="H25" s="94"/>
      <c r="I25" s="95">
        <f t="shared" si="8"/>
        <v>55.73</v>
      </c>
      <c r="J25" s="94"/>
      <c r="K25" s="94"/>
      <c r="L25" s="95">
        <f t="shared" si="9"/>
      </c>
      <c r="M25" s="96">
        <f t="shared" si="10"/>
        <v>55.73</v>
      </c>
      <c r="N25" s="97">
        <f t="shared" si="11"/>
        <v>6</v>
      </c>
      <c r="O25" s="98">
        <f t="shared" si="12"/>
        <v>9</v>
      </c>
      <c r="P25" s="76">
        <v>2</v>
      </c>
      <c r="Q25" s="77">
        <f>IF(P25="","",VLOOKUP(P25,'Bodové hodnocení'!$A$1:$B$20,2,FALSE))</f>
        <v>10</v>
      </c>
    </row>
    <row r="26" spans="1:17" ht="15.75">
      <c r="A26" s="79" t="s">
        <v>25</v>
      </c>
      <c r="B26" s="192" t="s">
        <v>4</v>
      </c>
      <c r="C26" s="80">
        <v>23.092</v>
      </c>
      <c r="D26" s="145">
        <v>21.186</v>
      </c>
      <c r="E26" s="82">
        <f t="shared" si="14"/>
        <v>23.092</v>
      </c>
      <c r="F26" s="87">
        <f t="shared" si="15"/>
        <v>6</v>
      </c>
      <c r="G26" s="99">
        <v>62.592</v>
      </c>
      <c r="H26" s="125"/>
      <c r="I26" s="126">
        <f t="shared" si="8"/>
        <v>62.592</v>
      </c>
      <c r="J26" s="125">
        <v>75.552</v>
      </c>
      <c r="K26" s="125"/>
      <c r="L26" s="126">
        <f t="shared" si="9"/>
        <v>75.552</v>
      </c>
      <c r="M26" s="126">
        <f t="shared" si="10"/>
        <v>62.592</v>
      </c>
      <c r="N26" s="123">
        <f t="shared" si="11"/>
        <v>10</v>
      </c>
      <c r="O26" s="88">
        <f t="shared" si="12"/>
        <v>16</v>
      </c>
      <c r="P26" s="89">
        <f>IF(O26="","",RANK(O26,$O$19:$O$33,1))</f>
        <v>9</v>
      </c>
      <c r="Q26" s="90">
        <f>IF(P26="","",VLOOKUP(P26,'Bodové hodnocení'!$A$1:$B$20,2,FALSE))</f>
        <v>3</v>
      </c>
    </row>
    <row r="27" spans="1:17" ht="15.75">
      <c r="A27" s="91" t="s">
        <v>26</v>
      </c>
      <c r="B27" s="41" t="s">
        <v>31</v>
      </c>
      <c r="C27" s="92">
        <v>36.769</v>
      </c>
      <c r="D27" s="127">
        <v>34.315</v>
      </c>
      <c r="E27" s="68">
        <f t="shared" si="14"/>
        <v>36.769</v>
      </c>
      <c r="F27" s="129">
        <f t="shared" si="15"/>
        <v>7</v>
      </c>
      <c r="G27" s="130" t="s">
        <v>96</v>
      </c>
      <c r="H27" s="94"/>
      <c r="I27" s="95" t="s">
        <v>96</v>
      </c>
      <c r="J27" s="94"/>
      <c r="K27" s="94"/>
      <c r="L27" s="95">
        <f t="shared" si="9"/>
      </c>
      <c r="M27" s="96" t="s">
        <v>96</v>
      </c>
      <c r="N27" s="97">
        <v>15</v>
      </c>
      <c r="O27" s="98">
        <f t="shared" si="12"/>
        <v>22</v>
      </c>
      <c r="P27" s="76">
        <f>IF(O27="","",RANK(O27,$O$19:$O$33,1))</f>
        <v>13</v>
      </c>
      <c r="Q27" s="77">
        <f>IF(P27="","",VLOOKUP(P27,'Bodové hodnocení'!$A$1:$B$20,2,FALSE))</f>
        <v>1</v>
      </c>
    </row>
    <row r="28" spans="1:17" ht="15.75">
      <c r="A28" s="79" t="s">
        <v>27</v>
      </c>
      <c r="B28" s="193" t="s">
        <v>10</v>
      </c>
      <c r="C28" s="80">
        <v>52.867</v>
      </c>
      <c r="D28" s="145">
        <v>51.848</v>
      </c>
      <c r="E28" s="82">
        <f t="shared" si="14"/>
        <v>52.867</v>
      </c>
      <c r="F28" s="87">
        <f t="shared" si="15"/>
        <v>10</v>
      </c>
      <c r="G28" s="124">
        <v>52.308</v>
      </c>
      <c r="H28" s="125"/>
      <c r="I28" s="126">
        <f t="shared" si="8"/>
        <v>52.308</v>
      </c>
      <c r="J28" s="125"/>
      <c r="K28" s="125"/>
      <c r="L28" s="126">
        <f t="shared" si="9"/>
      </c>
      <c r="M28" s="126">
        <f t="shared" si="10"/>
        <v>52.308</v>
      </c>
      <c r="N28" s="123">
        <f aca="true" t="shared" si="16" ref="N28:N33">IF(M28="","",RANK(M28,$M$19:$M$33,1))</f>
        <v>1</v>
      </c>
      <c r="O28" s="88">
        <f t="shared" si="12"/>
        <v>11</v>
      </c>
      <c r="P28" s="89">
        <v>5</v>
      </c>
      <c r="Q28" s="90">
        <f>IF(P28="","",VLOOKUP(P28,'Bodové hodnocení'!$A$1:$B$20,2,FALSE))</f>
        <v>7</v>
      </c>
    </row>
    <row r="29" spans="1:17" ht="15.75">
      <c r="A29" s="132" t="s">
        <v>28</v>
      </c>
      <c r="B29" s="39" t="s">
        <v>24</v>
      </c>
      <c r="C29" s="92">
        <v>20.965</v>
      </c>
      <c r="D29" s="146">
        <v>20.353</v>
      </c>
      <c r="E29" s="68">
        <f>IF(C29="","",MAX(C29,D29))</f>
        <v>20.965</v>
      </c>
      <c r="F29" s="129">
        <f t="shared" si="15"/>
        <v>4</v>
      </c>
      <c r="G29" s="130">
        <v>61.93</v>
      </c>
      <c r="H29" s="94"/>
      <c r="I29" s="95">
        <f t="shared" si="8"/>
        <v>61.93</v>
      </c>
      <c r="J29" s="94"/>
      <c r="K29" s="94"/>
      <c r="L29" s="95">
        <f t="shared" si="9"/>
      </c>
      <c r="M29" s="96">
        <f t="shared" si="10"/>
        <v>61.93</v>
      </c>
      <c r="N29" s="97">
        <f t="shared" si="16"/>
        <v>9</v>
      </c>
      <c r="O29" s="98">
        <f t="shared" si="12"/>
        <v>13</v>
      </c>
      <c r="P29" s="76">
        <f>IF(O29="","",RANK(O29,$O$19:$O$33,1))</f>
        <v>6</v>
      </c>
      <c r="Q29" s="77">
        <f>IF(P29="","",VLOOKUP(P29,'Bodové hodnocení'!$A$1:$B$20,2,FALSE))</f>
        <v>6</v>
      </c>
    </row>
    <row r="30" spans="1:17" ht="15.75">
      <c r="A30" s="79" t="s">
        <v>30</v>
      </c>
      <c r="B30" s="194" t="s">
        <v>17</v>
      </c>
      <c r="C30" s="147" t="s">
        <v>96</v>
      </c>
      <c r="D30" s="145" t="s">
        <v>96</v>
      </c>
      <c r="E30" s="82" t="s">
        <v>96</v>
      </c>
      <c r="F30" s="87">
        <v>13</v>
      </c>
      <c r="G30" s="124">
        <v>52.45</v>
      </c>
      <c r="H30" s="125"/>
      <c r="I30" s="126">
        <f t="shared" si="8"/>
        <v>52.45</v>
      </c>
      <c r="J30" s="125">
        <v>64.323</v>
      </c>
      <c r="K30" s="125"/>
      <c r="L30" s="126">
        <f>IF(J30="","",MAX(J30,K30))</f>
        <v>64.323</v>
      </c>
      <c r="M30" s="126">
        <f>IF(I30="","",MIN(L30,I30))</f>
        <v>52.45</v>
      </c>
      <c r="N30" s="123">
        <f t="shared" si="16"/>
        <v>2</v>
      </c>
      <c r="O30" s="88">
        <f t="shared" si="12"/>
        <v>15</v>
      </c>
      <c r="P30" s="89">
        <f>IF(O30="","",RANK(O30,$O$19:$O$33,1))</f>
        <v>8</v>
      </c>
      <c r="Q30" s="90">
        <f>IF(P30="","",VLOOKUP(P30,'Bodové hodnocení'!$A$1:$B$20,2,FALSE))</f>
        <v>4</v>
      </c>
    </row>
    <row r="31" spans="1:17" ht="15.75">
      <c r="A31" s="132" t="s">
        <v>32</v>
      </c>
      <c r="B31" s="42" t="s">
        <v>98</v>
      </c>
      <c r="C31" s="92" t="s">
        <v>96</v>
      </c>
      <c r="D31" s="146" t="s">
        <v>96</v>
      </c>
      <c r="E31" s="68" t="s">
        <v>96</v>
      </c>
      <c r="F31" s="129">
        <v>13</v>
      </c>
      <c r="G31" s="130">
        <v>64.611</v>
      </c>
      <c r="H31" s="94"/>
      <c r="I31" s="95">
        <f t="shared" si="8"/>
        <v>64.611</v>
      </c>
      <c r="J31" s="94"/>
      <c r="K31" s="94"/>
      <c r="L31" s="95">
        <f>IF(J31="","",MAX(J31,K31))</f>
      </c>
      <c r="M31" s="96">
        <f>IF(I31="","",MIN(L31,I31))</f>
        <v>64.611</v>
      </c>
      <c r="N31" s="97">
        <f t="shared" si="16"/>
        <v>11</v>
      </c>
      <c r="O31" s="98">
        <f t="shared" si="12"/>
        <v>24</v>
      </c>
      <c r="P31" s="76">
        <f>IF(O31="","",RANK(O31,$O$19:$O$33,1))</f>
        <v>14</v>
      </c>
      <c r="Q31" s="77">
        <f>IF(P31="","",VLOOKUP(P31,'Bodové hodnocení'!$A$1:$B$20,2,FALSE))</f>
        <v>1</v>
      </c>
    </row>
    <row r="32" spans="1:17" ht="15.75">
      <c r="A32" s="79" t="s">
        <v>61</v>
      </c>
      <c r="B32" s="193" t="s">
        <v>12</v>
      </c>
      <c r="C32" s="147" t="s">
        <v>96</v>
      </c>
      <c r="D32" s="145" t="s">
        <v>96</v>
      </c>
      <c r="E32" s="82" t="s">
        <v>96</v>
      </c>
      <c r="F32" s="87">
        <v>13</v>
      </c>
      <c r="G32" s="124">
        <v>55.307</v>
      </c>
      <c r="H32" s="125"/>
      <c r="I32" s="126">
        <f t="shared" si="8"/>
        <v>55.307</v>
      </c>
      <c r="J32" s="125"/>
      <c r="K32" s="125"/>
      <c r="L32" s="126">
        <f>IF(J32="","",MAX(J32,K32))</f>
      </c>
      <c r="M32" s="126">
        <f>IF(I32="","",MIN(L32,I32))</f>
        <v>55.307</v>
      </c>
      <c r="N32" s="123">
        <f t="shared" si="16"/>
        <v>4</v>
      </c>
      <c r="O32" s="88">
        <f t="shared" si="12"/>
        <v>17</v>
      </c>
      <c r="P32" s="89">
        <f>IF(O32="","",RANK(O32,$O$19:$O$33,1))</f>
        <v>10</v>
      </c>
      <c r="Q32" s="90">
        <f>IF(P32="","",VLOOKUP(P32,'Bodové hodnocení'!$A$1:$B$20,2,FALSE))</f>
        <v>2</v>
      </c>
    </row>
    <row r="33" spans="1:17" ht="16.5" thickBot="1">
      <c r="A33" s="225" t="s">
        <v>86</v>
      </c>
      <c r="B33" s="46" t="s">
        <v>29</v>
      </c>
      <c r="C33" s="226">
        <v>53.08</v>
      </c>
      <c r="D33" s="227">
        <v>54.595</v>
      </c>
      <c r="E33" s="228">
        <f>IF(C33="","",MAX(C33,D33))</f>
        <v>54.595</v>
      </c>
      <c r="F33" s="229">
        <f>IF(C33="","",RANK(E33,$E$19:$E$33,1))</f>
        <v>11</v>
      </c>
      <c r="G33" s="230">
        <v>69.98</v>
      </c>
      <c r="H33" s="233"/>
      <c r="I33" s="232">
        <f t="shared" si="8"/>
        <v>69.98</v>
      </c>
      <c r="J33" s="233"/>
      <c r="K33" s="233"/>
      <c r="L33" s="232">
        <f>IF(J33="","",MAX(J33,K33))</f>
      </c>
      <c r="M33" s="234">
        <f>IF(I33="","",MIN(L33,I33))</f>
        <v>69.98</v>
      </c>
      <c r="N33" s="235">
        <f t="shared" si="16"/>
        <v>14</v>
      </c>
      <c r="O33" s="236">
        <f t="shared" si="12"/>
        <v>25</v>
      </c>
      <c r="P33" s="237">
        <f>IF(O33="","",RANK(O33,$O$19:$O$33,1))</f>
        <v>15</v>
      </c>
      <c r="Q33" s="238">
        <f>IF(P33="","",VLOOKUP(P33,'Bodové hodnocení'!$A$1:$B$20,2,FALSE))</f>
        <v>1</v>
      </c>
    </row>
    <row r="34" spans="1:17" ht="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133"/>
      <c r="Q34" s="52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7:B17"/>
    <mergeCell ref="C17:F17"/>
    <mergeCell ref="G17:N17"/>
    <mergeCell ref="O17:O18"/>
    <mergeCell ref="P17:P18"/>
    <mergeCell ref="Q17:Q18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73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="90" zoomScaleNormal="90" zoomScalePageLayoutView="0" workbookViewId="0" topLeftCell="A19">
      <selection activeCell="J29" sqref="J29"/>
    </sheetView>
  </sheetViews>
  <sheetFormatPr defaultColWidth="9.140625" defaultRowHeight="15"/>
  <cols>
    <col min="1" max="1" width="9.140625" style="171" customWidth="1"/>
    <col min="2" max="2" width="20.8515625" style="171" customWidth="1"/>
    <col min="3" max="3" width="12.7109375" style="31" customWidth="1"/>
    <col min="4" max="7" width="12.7109375" style="171" customWidth="1"/>
    <col min="8" max="8" width="15.28125" style="171" customWidth="1"/>
    <col min="9" max="9" width="12.7109375" style="172" customWidth="1"/>
    <col min="10" max="10" width="12.7109375" style="171" customWidth="1"/>
    <col min="11" max="11" width="9.7109375" style="293" customWidth="1"/>
    <col min="12" max="17" width="9.140625" style="292" customWidth="1"/>
    <col min="18" max="16384" width="9.140625" style="31" customWidth="1"/>
  </cols>
  <sheetData>
    <row r="1" spans="1:11" ht="26.25" customHeight="1">
      <c r="A1" s="390" t="s">
        <v>73</v>
      </c>
      <c r="B1" s="390"/>
      <c r="C1" s="390"/>
      <c r="D1" s="390"/>
      <c r="E1" s="390"/>
      <c r="F1" s="390"/>
      <c r="G1" s="390"/>
      <c r="H1" s="390"/>
      <c r="I1" s="390"/>
      <c r="J1" s="390"/>
      <c r="K1" s="291"/>
    </row>
    <row r="2" spans="1:10" ht="28.5" thickBot="1">
      <c r="A2" s="391" t="s">
        <v>62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7" s="173" customFormat="1" ht="18" customHeight="1" thickBot="1">
      <c r="A3" s="265" t="s">
        <v>63</v>
      </c>
      <c r="B3" s="266" t="s">
        <v>2</v>
      </c>
      <c r="C3" s="267" t="s">
        <v>45</v>
      </c>
      <c r="D3" s="268" t="s">
        <v>59</v>
      </c>
      <c r="E3" s="268" t="s">
        <v>64</v>
      </c>
      <c r="F3" s="268" t="s">
        <v>65</v>
      </c>
      <c r="G3" s="269" t="s">
        <v>66</v>
      </c>
      <c r="H3" s="270" t="s">
        <v>67</v>
      </c>
      <c r="I3" s="271" t="s">
        <v>68</v>
      </c>
      <c r="J3" s="272" t="s">
        <v>39</v>
      </c>
      <c r="K3" s="294"/>
      <c r="L3" s="294"/>
      <c r="M3" s="294"/>
      <c r="N3" s="294"/>
      <c r="O3" s="294"/>
      <c r="P3" s="294"/>
      <c r="Q3" s="294"/>
    </row>
    <row r="4" spans="1:17" s="173" customFormat="1" ht="18" customHeight="1">
      <c r="A4" s="273" t="s">
        <v>16</v>
      </c>
      <c r="B4" s="274" t="s">
        <v>10</v>
      </c>
      <c r="C4" s="275">
        <v>68.23</v>
      </c>
      <c r="D4" s="276">
        <v>67.799</v>
      </c>
      <c r="E4" s="276">
        <v>69.867</v>
      </c>
      <c r="F4" s="276">
        <v>72.91</v>
      </c>
      <c r="G4" s="277">
        <v>79.998</v>
      </c>
      <c r="H4" s="278">
        <f>IF(G4="","",SUM(C4:G4))</f>
        <v>358.80400000000003</v>
      </c>
      <c r="I4" s="174">
        <f>IF(H4="","",RANK(H4,$H$4:$H$14,1))</f>
        <v>5</v>
      </c>
      <c r="J4" s="296">
        <f>IF(I4="","",VLOOKUP(I4,'Bodové hodnocení'!$A$1:$B$20,2,FALSE))</f>
        <v>7</v>
      </c>
      <c r="K4" s="294"/>
      <c r="L4" s="294"/>
      <c r="M4" s="294"/>
      <c r="N4" s="294"/>
      <c r="O4" s="294"/>
      <c r="P4" s="294"/>
      <c r="Q4" s="294"/>
    </row>
    <row r="5" spans="1:17" s="173" customFormat="1" ht="18" customHeight="1">
      <c r="A5" s="297" t="s">
        <v>18</v>
      </c>
      <c r="B5" s="298" t="s">
        <v>6</v>
      </c>
      <c r="C5" s="299">
        <v>62.751</v>
      </c>
      <c r="D5" s="300">
        <v>64.115</v>
      </c>
      <c r="E5" s="300">
        <v>66.442</v>
      </c>
      <c r="F5" s="300">
        <v>71.954</v>
      </c>
      <c r="G5" s="301">
        <v>76.53</v>
      </c>
      <c r="H5" s="302">
        <f>IF(G5="","",SUM(C5:G5))</f>
        <v>341.79200000000003</v>
      </c>
      <c r="I5" s="279">
        <f>IF(H5="","",RANK(H5,$H$4:$H$14,1))</f>
        <v>4</v>
      </c>
      <c r="J5" s="303">
        <f>IF(I5="","",VLOOKUP(I5,'Bodové hodnocení'!$A$1:$B$20,2,FALSE))</f>
        <v>8</v>
      </c>
      <c r="K5" s="294"/>
      <c r="L5" s="294"/>
      <c r="M5" s="294"/>
      <c r="N5" s="294"/>
      <c r="O5" s="294"/>
      <c r="P5" s="294"/>
      <c r="Q5" s="294"/>
    </row>
    <row r="6" spans="1:17" s="173" customFormat="1" ht="18" customHeight="1">
      <c r="A6" s="273" t="s">
        <v>19</v>
      </c>
      <c r="B6" s="280" t="s">
        <v>14</v>
      </c>
      <c r="C6" s="281">
        <v>63.203</v>
      </c>
      <c r="D6" s="282">
        <v>63.813</v>
      </c>
      <c r="E6" s="282">
        <v>67.272</v>
      </c>
      <c r="F6" s="282">
        <v>69.3</v>
      </c>
      <c r="G6" s="283">
        <v>71.842</v>
      </c>
      <c r="H6" s="278">
        <f aca="true" t="shared" si="0" ref="H6:H14">IF(G6="","",SUM(C6:G6))</f>
        <v>335.43</v>
      </c>
      <c r="I6" s="174">
        <f aca="true" t="shared" si="1" ref="I6:I14">IF(H6="","",RANK(H6,$H$4:$H$14,1))</f>
        <v>2</v>
      </c>
      <c r="J6" s="296">
        <f>IF(I6="","",VLOOKUP(I6,'Bodové hodnocení'!$A$1:$B$20,2,FALSE))</f>
        <v>10</v>
      </c>
      <c r="K6" s="294"/>
      <c r="L6" s="294"/>
      <c r="M6" s="294"/>
      <c r="N6" s="294"/>
      <c r="O6" s="294"/>
      <c r="P6" s="294"/>
      <c r="Q6" s="294"/>
    </row>
    <row r="7" spans="1:17" s="173" customFormat="1" ht="18" customHeight="1">
      <c r="A7" s="297" t="s">
        <v>20</v>
      </c>
      <c r="B7" s="298" t="s">
        <v>13</v>
      </c>
      <c r="C7" s="299">
        <v>49.023</v>
      </c>
      <c r="D7" s="300">
        <v>66.422</v>
      </c>
      <c r="E7" s="300">
        <v>106.328</v>
      </c>
      <c r="F7" s="300">
        <v>120.143</v>
      </c>
      <c r="G7" s="301">
        <v>86.016</v>
      </c>
      <c r="H7" s="302">
        <f t="shared" si="0"/>
        <v>427.932</v>
      </c>
      <c r="I7" s="279">
        <f t="shared" si="1"/>
        <v>9</v>
      </c>
      <c r="J7" s="303">
        <f>IF(I7="","",VLOOKUP(I7,'Bodové hodnocení'!$A$1:$B$20,2,FALSE))</f>
        <v>3</v>
      </c>
      <c r="K7" s="294"/>
      <c r="L7" s="294"/>
      <c r="M7" s="294"/>
      <c r="N7" s="294"/>
      <c r="O7" s="294"/>
      <c r="P7" s="294"/>
      <c r="Q7" s="294"/>
    </row>
    <row r="8" spans="1:17" s="173" customFormat="1" ht="18" customHeight="1">
      <c r="A8" s="273" t="s">
        <v>22</v>
      </c>
      <c r="B8" s="284" t="s">
        <v>17</v>
      </c>
      <c r="C8" s="281">
        <v>56.709</v>
      </c>
      <c r="D8" s="282">
        <v>69.655</v>
      </c>
      <c r="E8" s="282">
        <v>77.203</v>
      </c>
      <c r="F8" s="282">
        <v>101.146</v>
      </c>
      <c r="G8" s="283">
        <v>102.955</v>
      </c>
      <c r="H8" s="278">
        <f t="shared" si="0"/>
        <v>407.668</v>
      </c>
      <c r="I8" s="174">
        <f t="shared" si="1"/>
        <v>7</v>
      </c>
      <c r="J8" s="296">
        <f>IF(I8="","",VLOOKUP(I8,'Bodové hodnocení'!$A$1:$B$20,2,FALSE))</f>
        <v>5</v>
      </c>
      <c r="K8" s="294"/>
      <c r="L8" s="294"/>
      <c r="M8" s="294"/>
      <c r="N8" s="294"/>
      <c r="O8" s="294"/>
      <c r="P8" s="294"/>
      <c r="Q8" s="294"/>
    </row>
    <row r="9" spans="1:17" s="173" customFormat="1" ht="18" customHeight="1">
      <c r="A9" s="297" t="s">
        <v>25</v>
      </c>
      <c r="B9" s="304" t="s">
        <v>4</v>
      </c>
      <c r="C9" s="299">
        <v>88.081</v>
      </c>
      <c r="D9" s="300">
        <v>90.987</v>
      </c>
      <c r="E9" s="300">
        <v>91.882</v>
      </c>
      <c r="F9" s="300">
        <v>93.838</v>
      </c>
      <c r="G9" s="301">
        <v>107.771</v>
      </c>
      <c r="H9" s="302">
        <f t="shared" si="0"/>
        <v>472.559</v>
      </c>
      <c r="I9" s="279">
        <f t="shared" si="1"/>
        <v>11</v>
      </c>
      <c r="J9" s="303">
        <f>IF(I9="","",VLOOKUP(I9,'Bodové hodnocení'!$A$1:$B$20,2,FALSE))</f>
        <v>1</v>
      </c>
      <c r="K9" s="294"/>
      <c r="L9" s="294"/>
      <c r="M9" s="294"/>
      <c r="N9" s="294"/>
      <c r="O9" s="294"/>
      <c r="P9" s="294"/>
      <c r="Q9" s="294"/>
    </row>
    <row r="10" spans="1:17" s="173" customFormat="1" ht="18" customHeight="1">
      <c r="A10" s="273" t="s">
        <v>26</v>
      </c>
      <c r="B10" s="284" t="s">
        <v>5</v>
      </c>
      <c r="C10" s="281">
        <v>60.706</v>
      </c>
      <c r="D10" s="282">
        <v>61.384</v>
      </c>
      <c r="E10" s="282">
        <v>63.358</v>
      </c>
      <c r="F10" s="282">
        <v>74.061</v>
      </c>
      <c r="G10" s="283">
        <v>77.273</v>
      </c>
      <c r="H10" s="278">
        <f t="shared" si="0"/>
        <v>336.78200000000004</v>
      </c>
      <c r="I10" s="174">
        <f t="shared" si="1"/>
        <v>3</v>
      </c>
      <c r="J10" s="296">
        <f>IF(I10="","",VLOOKUP(I10,'Bodové hodnocení'!$A$1:$B$20,2,FALSE))</f>
        <v>9</v>
      </c>
      <c r="K10" s="294"/>
      <c r="L10" s="294"/>
      <c r="M10" s="294"/>
      <c r="N10" s="294"/>
      <c r="O10" s="294"/>
      <c r="P10" s="294"/>
      <c r="Q10" s="294"/>
    </row>
    <row r="11" spans="1:17" s="173" customFormat="1" ht="18" customHeight="1">
      <c r="A11" s="297" t="s">
        <v>27</v>
      </c>
      <c r="B11" s="304" t="s">
        <v>24</v>
      </c>
      <c r="C11" s="299">
        <v>68.239</v>
      </c>
      <c r="D11" s="300">
        <v>70.538</v>
      </c>
      <c r="E11" s="300">
        <v>78.192</v>
      </c>
      <c r="F11" s="300">
        <v>86.528</v>
      </c>
      <c r="G11" s="301">
        <v>103.11</v>
      </c>
      <c r="H11" s="302">
        <f t="shared" si="0"/>
        <v>406.607</v>
      </c>
      <c r="I11" s="279">
        <f t="shared" si="1"/>
        <v>6</v>
      </c>
      <c r="J11" s="303">
        <f>IF(I11="","",VLOOKUP(I11,'Bodové hodnocení'!$A$1:$B$20,2,FALSE))</f>
        <v>6</v>
      </c>
      <c r="K11" s="294"/>
      <c r="L11" s="294"/>
      <c r="M11" s="294"/>
      <c r="N11" s="294"/>
      <c r="O11" s="294"/>
      <c r="P11" s="294"/>
      <c r="Q11" s="294"/>
    </row>
    <row r="12" spans="1:17" s="173" customFormat="1" ht="18" customHeight="1">
      <c r="A12" s="273" t="s">
        <v>28</v>
      </c>
      <c r="B12" s="284" t="s">
        <v>7</v>
      </c>
      <c r="C12" s="281">
        <v>68.405</v>
      </c>
      <c r="D12" s="282">
        <v>82.853</v>
      </c>
      <c r="E12" s="282">
        <v>85.962</v>
      </c>
      <c r="F12" s="282">
        <v>92.799</v>
      </c>
      <c r="G12" s="283">
        <v>107.076</v>
      </c>
      <c r="H12" s="278">
        <f t="shared" si="0"/>
        <v>437.095</v>
      </c>
      <c r="I12" s="174">
        <f t="shared" si="1"/>
        <v>10</v>
      </c>
      <c r="J12" s="296">
        <f>IF(I12="","",VLOOKUP(I12,'Bodové hodnocení'!$A$1:$B$20,2,FALSE))</f>
        <v>2</v>
      </c>
      <c r="K12" s="294"/>
      <c r="L12" s="294"/>
      <c r="M12" s="294"/>
      <c r="N12" s="294"/>
      <c r="O12" s="294"/>
      <c r="P12" s="294"/>
      <c r="Q12" s="294"/>
    </row>
    <row r="13" spans="1:17" s="173" customFormat="1" ht="18" customHeight="1">
      <c r="A13" s="297" t="s">
        <v>30</v>
      </c>
      <c r="B13" s="304" t="s">
        <v>29</v>
      </c>
      <c r="C13" s="299">
        <v>67.685</v>
      </c>
      <c r="D13" s="300">
        <v>69.602</v>
      </c>
      <c r="E13" s="300">
        <v>78.847</v>
      </c>
      <c r="F13" s="300">
        <v>80.312</v>
      </c>
      <c r="G13" s="301">
        <v>123.828</v>
      </c>
      <c r="H13" s="302">
        <f t="shared" si="0"/>
        <v>420.274</v>
      </c>
      <c r="I13" s="279">
        <f t="shared" si="1"/>
        <v>8</v>
      </c>
      <c r="J13" s="303">
        <f>IF(I13="","",VLOOKUP(I13,'Bodové hodnocení'!$A$1:$B$20,2,FALSE))</f>
        <v>4</v>
      </c>
      <c r="K13" s="294"/>
      <c r="L13" s="294"/>
      <c r="M13" s="294"/>
      <c r="N13" s="294"/>
      <c r="O13" s="294"/>
      <c r="P13" s="294"/>
      <c r="Q13" s="294"/>
    </row>
    <row r="14" spans="1:17" s="173" customFormat="1" ht="18" customHeight="1" thickBot="1">
      <c r="A14" s="285" t="s">
        <v>32</v>
      </c>
      <c r="B14" s="286" t="s">
        <v>8</v>
      </c>
      <c r="C14" s="287">
        <v>59.984</v>
      </c>
      <c r="D14" s="288">
        <v>63.058</v>
      </c>
      <c r="E14" s="288">
        <v>67.203</v>
      </c>
      <c r="F14" s="288">
        <v>69.117</v>
      </c>
      <c r="G14" s="289">
        <v>70.571</v>
      </c>
      <c r="H14" s="290">
        <f t="shared" si="0"/>
        <v>329.933</v>
      </c>
      <c r="I14" s="174">
        <f t="shared" si="1"/>
        <v>1</v>
      </c>
      <c r="J14" s="296">
        <f>IF(I14="","",VLOOKUP(I14,'Bodové hodnocení'!$A$1:$B$20,2,FALSE))</f>
        <v>11</v>
      </c>
      <c r="K14" s="294"/>
      <c r="L14" s="294"/>
      <c r="M14" s="294"/>
      <c r="N14" s="294"/>
      <c r="O14" s="294"/>
      <c r="P14" s="294"/>
      <c r="Q14" s="294"/>
    </row>
    <row r="15" spans="1:17" s="173" customFormat="1" ht="29.25" customHeight="1" thickBot="1">
      <c r="A15" s="392" t="s">
        <v>69</v>
      </c>
      <c r="B15" s="392"/>
      <c r="C15" s="392"/>
      <c r="D15" s="392"/>
      <c r="E15" s="392"/>
      <c r="F15" s="392"/>
      <c r="G15" s="392"/>
      <c r="H15" s="392"/>
      <c r="I15" s="392"/>
      <c r="J15" s="392"/>
      <c r="K15" s="294"/>
      <c r="L15" s="294"/>
      <c r="M15" s="294"/>
      <c r="N15" s="294"/>
      <c r="O15" s="294"/>
      <c r="P15" s="294"/>
      <c r="Q15" s="294"/>
    </row>
    <row r="16" spans="1:17" s="173" customFormat="1" ht="18" customHeight="1" thickBot="1">
      <c r="A16" s="322" t="s">
        <v>63</v>
      </c>
      <c r="B16" s="323" t="s">
        <v>2</v>
      </c>
      <c r="C16" s="324" t="s">
        <v>45</v>
      </c>
      <c r="D16" s="325" t="s">
        <v>59</v>
      </c>
      <c r="E16" s="325" t="s">
        <v>64</v>
      </c>
      <c r="F16" s="325" t="s">
        <v>65</v>
      </c>
      <c r="G16" s="326" t="s">
        <v>66</v>
      </c>
      <c r="H16" s="327" t="s">
        <v>67</v>
      </c>
      <c r="I16" s="328" t="s">
        <v>68</v>
      </c>
      <c r="J16" s="329" t="s">
        <v>39</v>
      </c>
      <c r="K16" s="294"/>
      <c r="L16" s="294"/>
      <c r="M16" s="294"/>
      <c r="N16" s="294"/>
      <c r="O16" s="294"/>
      <c r="P16" s="294"/>
      <c r="Q16" s="294"/>
    </row>
    <row r="17" spans="1:17" s="173" customFormat="1" ht="18" customHeight="1">
      <c r="A17" s="273" t="s">
        <v>16</v>
      </c>
      <c r="B17" s="305" t="s">
        <v>12</v>
      </c>
      <c r="C17" s="275">
        <v>55.502</v>
      </c>
      <c r="D17" s="276">
        <v>56.731</v>
      </c>
      <c r="E17" s="276">
        <v>57.275</v>
      </c>
      <c r="F17" s="276">
        <v>67.48599999999999</v>
      </c>
      <c r="G17" s="306">
        <v>67.85</v>
      </c>
      <c r="H17" s="307">
        <f>IF(G17="","",SUM(C17:G17))</f>
        <v>304.844</v>
      </c>
      <c r="I17" s="174">
        <f>IF(H17="","",RANK(H17,$H$17:$H$29,1))</f>
        <v>6</v>
      </c>
      <c r="J17" s="296">
        <f>IF(I17="","",VLOOKUP(I17,'Bodové hodnocení'!$A$1:$B$20,2,FALSE))</f>
        <v>6</v>
      </c>
      <c r="K17" s="294"/>
      <c r="L17" s="294"/>
      <c r="M17" s="294"/>
      <c r="N17" s="294"/>
      <c r="O17" s="294"/>
      <c r="P17" s="294"/>
      <c r="Q17" s="294"/>
    </row>
    <row r="18" spans="1:17" s="173" customFormat="1" ht="18" customHeight="1">
      <c r="A18" s="297" t="s">
        <v>18</v>
      </c>
      <c r="B18" s="298" t="s">
        <v>14</v>
      </c>
      <c r="C18" s="330">
        <v>53.264</v>
      </c>
      <c r="D18" s="331">
        <v>53.297</v>
      </c>
      <c r="E18" s="331">
        <v>58.592</v>
      </c>
      <c r="F18" s="332">
        <v>58.747</v>
      </c>
      <c r="G18" s="333">
        <v>60.929</v>
      </c>
      <c r="H18" s="334">
        <f aca="true" t="shared" si="2" ref="H18:H28">IF(G18="","",SUM(C18:G18))</f>
        <v>284.82900000000006</v>
      </c>
      <c r="I18" s="279">
        <f aca="true" t="shared" si="3" ref="I18:I29">IF(H18="","",RANK(H18,$H$17:$H$29,1))</f>
        <v>2</v>
      </c>
      <c r="J18" s="303">
        <f>IF(I18="","",VLOOKUP(I18,'Bodové hodnocení'!$A$1:$B$20,2,FALSE))</f>
        <v>10</v>
      </c>
      <c r="K18" s="294"/>
      <c r="L18" s="294"/>
      <c r="M18" s="294"/>
      <c r="N18" s="294"/>
      <c r="O18" s="294"/>
      <c r="P18" s="294"/>
      <c r="Q18" s="294"/>
    </row>
    <row r="19" spans="1:17" s="173" customFormat="1" ht="18" customHeight="1">
      <c r="A19" s="273" t="s">
        <v>19</v>
      </c>
      <c r="B19" s="280" t="s">
        <v>8</v>
      </c>
      <c r="C19" s="313">
        <v>45.779</v>
      </c>
      <c r="D19" s="310">
        <v>59.84</v>
      </c>
      <c r="E19" s="310">
        <v>64.185</v>
      </c>
      <c r="F19" s="310">
        <v>64.80199999999999</v>
      </c>
      <c r="G19" s="314">
        <v>66.657</v>
      </c>
      <c r="H19" s="312">
        <f>IF(G19="","",SUM(C19:G19))</f>
        <v>301.263</v>
      </c>
      <c r="I19" s="174">
        <f t="shared" si="3"/>
        <v>4</v>
      </c>
      <c r="J19" s="296">
        <f>IF(I19="","",VLOOKUP(I19,'Bodové hodnocení'!$A$1:$B$20,2,FALSE))</f>
        <v>8</v>
      </c>
      <c r="K19" s="294"/>
      <c r="L19" s="294"/>
      <c r="M19" s="294"/>
      <c r="N19" s="294"/>
      <c r="O19" s="294"/>
      <c r="P19" s="294"/>
      <c r="Q19" s="294"/>
    </row>
    <row r="20" spans="1:17" s="173" customFormat="1" ht="18" customHeight="1">
      <c r="A20" s="297" t="s">
        <v>20</v>
      </c>
      <c r="B20" s="298" t="s">
        <v>17</v>
      </c>
      <c r="C20" s="330">
        <v>52.577</v>
      </c>
      <c r="D20" s="331">
        <v>54.356</v>
      </c>
      <c r="E20" s="331">
        <v>60.943</v>
      </c>
      <c r="F20" s="331">
        <v>61.689</v>
      </c>
      <c r="G20" s="333">
        <v>64.581</v>
      </c>
      <c r="H20" s="334">
        <f t="shared" si="2"/>
        <v>294.14599999999996</v>
      </c>
      <c r="I20" s="279">
        <f t="shared" si="3"/>
        <v>3</v>
      </c>
      <c r="J20" s="303">
        <f>IF(I20="","",VLOOKUP(I20,'Bodové hodnocení'!$A$1:$B$20,2,FALSE))</f>
        <v>9</v>
      </c>
      <c r="K20" s="294"/>
      <c r="L20" s="294"/>
      <c r="M20" s="294"/>
      <c r="N20" s="294"/>
      <c r="O20" s="294"/>
      <c r="P20" s="294"/>
      <c r="Q20" s="294"/>
    </row>
    <row r="21" spans="1:17" s="173" customFormat="1" ht="18" customHeight="1">
      <c r="A21" s="273" t="s">
        <v>21</v>
      </c>
      <c r="B21" s="280" t="s">
        <v>4</v>
      </c>
      <c r="C21" s="313">
        <v>53.078</v>
      </c>
      <c r="D21" s="310">
        <v>63.374</v>
      </c>
      <c r="E21" s="310">
        <v>72.546</v>
      </c>
      <c r="F21" s="310">
        <v>81.136</v>
      </c>
      <c r="G21" s="311">
        <v>84.827</v>
      </c>
      <c r="H21" s="312">
        <f t="shared" si="2"/>
        <v>354.961</v>
      </c>
      <c r="I21" s="174">
        <f t="shared" si="3"/>
        <v>11</v>
      </c>
      <c r="J21" s="296">
        <f>IF(I21="","",VLOOKUP(I21,'Bodové hodnocení'!$A$1:$B$20,2,FALSE))</f>
        <v>1</v>
      </c>
      <c r="K21" s="294"/>
      <c r="L21" s="294"/>
      <c r="M21" s="294"/>
      <c r="N21" s="294"/>
      <c r="O21" s="294"/>
      <c r="P21" s="294"/>
      <c r="Q21" s="294"/>
    </row>
    <row r="22" spans="1:17" s="175" customFormat="1" ht="18" customHeight="1">
      <c r="A22" s="297" t="s">
        <v>22</v>
      </c>
      <c r="B22" s="298" t="s">
        <v>7</v>
      </c>
      <c r="C22" s="330">
        <v>50.649</v>
      </c>
      <c r="D22" s="331">
        <v>65.864</v>
      </c>
      <c r="E22" s="331">
        <v>66.998</v>
      </c>
      <c r="F22" s="331">
        <v>68.228</v>
      </c>
      <c r="G22" s="333">
        <v>71.006</v>
      </c>
      <c r="H22" s="334">
        <f t="shared" si="2"/>
        <v>322.745</v>
      </c>
      <c r="I22" s="279">
        <f t="shared" si="3"/>
        <v>8</v>
      </c>
      <c r="J22" s="303">
        <f>IF(I22="","",VLOOKUP(I22,'Bodové hodnocení'!$A$1:$B$20,2,FALSE))</f>
        <v>4</v>
      </c>
      <c r="K22" s="294"/>
      <c r="L22" s="294"/>
      <c r="M22" s="295"/>
      <c r="N22" s="295"/>
      <c r="O22" s="295"/>
      <c r="P22" s="295"/>
      <c r="Q22" s="295"/>
    </row>
    <row r="23" spans="1:17" s="173" customFormat="1" ht="18" customHeight="1">
      <c r="A23" s="273" t="s">
        <v>23</v>
      </c>
      <c r="B23" s="280" t="s">
        <v>13</v>
      </c>
      <c r="C23" s="313">
        <v>47.319</v>
      </c>
      <c r="D23" s="309">
        <v>52.644</v>
      </c>
      <c r="E23" s="310">
        <v>55.445</v>
      </c>
      <c r="F23" s="310">
        <v>57.112</v>
      </c>
      <c r="G23" s="311">
        <v>66.982</v>
      </c>
      <c r="H23" s="312">
        <f t="shared" si="2"/>
        <v>279.50199999999995</v>
      </c>
      <c r="I23" s="174">
        <f t="shared" si="3"/>
        <v>1</v>
      </c>
      <c r="J23" s="296">
        <f>IF(I23="","",VLOOKUP(I23,'Bodové hodnocení'!$A$1:$B$20,2,FALSE))</f>
        <v>11</v>
      </c>
      <c r="K23" s="294"/>
      <c r="L23" s="294"/>
      <c r="M23" s="294"/>
      <c r="N23" s="294"/>
      <c r="O23" s="294"/>
      <c r="P23" s="294"/>
      <c r="Q23" s="294"/>
    </row>
    <row r="24" spans="1:17" s="173" customFormat="1" ht="18" customHeight="1">
      <c r="A24" s="297" t="s">
        <v>25</v>
      </c>
      <c r="B24" s="298" t="s">
        <v>10</v>
      </c>
      <c r="C24" s="335">
        <v>48.429</v>
      </c>
      <c r="D24" s="332">
        <v>56.999</v>
      </c>
      <c r="E24" s="332">
        <v>58.571</v>
      </c>
      <c r="F24" s="331">
        <v>60.955</v>
      </c>
      <c r="G24" s="333">
        <v>76.712</v>
      </c>
      <c r="H24" s="334">
        <f t="shared" si="2"/>
        <v>301.666</v>
      </c>
      <c r="I24" s="279">
        <f t="shared" si="3"/>
        <v>5</v>
      </c>
      <c r="J24" s="303">
        <f>IF(I24="","",VLOOKUP(I24,'Bodové hodnocení'!$A$1:$B$20,2,FALSE))</f>
        <v>7</v>
      </c>
      <c r="K24" s="294"/>
      <c r="L24" s="294"/>
      <c r="M24" s="294"/>
      <c r="N24" s="294"/>
      <c r="O24" s="294"/>
      <c r="P24" s="294"/>
      <c r="Q24" s="294"/>
    </row>
    <row r="25" spans="1:17" s="173" customFormat="1" ht="18" customHeight="1">
      <c r="A25" s="273" t="s">
        <v>26</v>
      </c>
      <c r="B25" s="280" t="s">
        <v>5</v>
      </c>
      <c r="C25" s="308">
        <v>45.306</v>
      </c>
      <c r="D25" s="310">
        <v>58.223</v>
      </c>
      <c r="E25" s="309">
        <v>64.048</v>
      </c>
      <c r="F25" s="310">
        <v>66.106</v>
      </c>
      <c r="G25" s="311">
        <v>71.33</v>
      </c>
      <c r="H25" s="312">
        <f t="shared" si="2"/>
        <v>305.013</v>
      </c>
      <c r="I25" s="174">
        <f t="shared" si="3"/>
        <v>7</v>
      </c>
      <c r="J25" s="296">
        <f>IF(I25="","",VLOOKUP(I25,'Bodové hodnocení'!$A$1:$B$20,2,FALSE))</f>
        <v>5</v>
      </c>
      <c r="K25" s="294"/>
      <c r="L25" s="294"/>
      <c r="M25" s="294"/>
      <c r="N25" s="294"/>
      <c r="O25" s="294"/>
      <c r="P25" s="294"/>
      <c r="Q25" s="294"/>
    </row>
    <row r="26" spans="1:17" s="173" customFormat="1" ht="18" customHeight="1">
      <c r="A26" s="297" t="s">
        <v>27</v>
      </c>
      <c r="B26" s="298" t="s">
        <v>6</v>
      </c>
      <c r="C26" s="330">
        <v>58.04</v>
      </c>
      <c r="D26" s="332">
        <v>46.597</v>
      </c>
      <c r="E26" s="331">
        <v>58.677</v>
      </c>
      <c r="F26" s="332">
        <v>62.679</v>
      </c>
      <c r="G26" s="336">
        <v>10000</v>
      </c>
      <c r="H26" s="334">
        <f>IF(G26="","",SUM(C26:G26))</f>
        <v>10225.993</v>
      </c>
      <c r="I26" s="279">
        <f t="shared" si="3"/>
        <v>13</v>
      </c>
      <c r="J26" s="303">
        <f>IF(I26="","",VLOOKUP(I26,'Bodové hodnocení'!$A$1:$B$20,2,FALSE))</f>
        <v>1</v>
      </c>
      <c r="K26" s="294"/>
      <c r="L26" s="294"/>
      <c r="M26" s="294"/>
      <c r="N26" s="294"/>
      <c r="O26" s="294"/>
      <c r="P26" s="294"/>
      <c r="Q26" s="294"/>
    </row>
    <row r="27" spans="1:17" s="173" customFormat="1" ht="18" customHeight="1">
      <c r="A27" s="315" t="s">
        <v>28</v>
      </c>
      <c r="B27" s="280" t="s">
        <v>29</v>
      </c>
      <c r="C27" s="308">
        <v>66.754</v>
      </c>
      <c r="D27" s="310">
        <v>72.817</v>
      </c>
      <c r="E27" s="309">
        <v>74.685</v>
      </c>
      <c r="F27" s="310">
        <v>74.858</v>
      </c>
      <c r="G27" s="311">
        <v>84.084</v>
      </c>
      <c r="H27" s="316">
        <f t="shared" si="2"/>
        <v>373.19800000000004</v>
      </c>
      <c r="I27" s="174">
        <f t="shared" si="3"/>
        <v>12</v>
      </c>
      <c r="J27" s="296">
        <f>IF(I27="","",VLOOKUP(I27,'Bodové hodnocení'!$A$1:$B$20,2,FALSE))</f>
        <v>1</v>
      </c>
      <c r="K27" s="294"/>
      <c r="L27" s="294"/>
      <c r="M27" s="294"/>
      <c r="N27" s="294"/>
      <c r="O27" s="294"/>
      <c r="P27" s="294"/>
      <c r="Q27" s="294"/>
    </row>
    <row r="28" spans="1:17" s="173" customFormat="1" ht="18" customHeight="1">
      <c r="A28" s="337" t="s">
        <v>30</v>
      </c>
      <c r="B28" s="298" t="s">
        <v>24</v>
      </c>
      <c r="C28" s="335">
        <v>55.216</v>
      </c>
      <c r="D28" s="332">
        <v>61.264</v>
      </c>
      <c r="E28" s="332">
        <v>61.808</v>
      </c>
      <c r="F28" s="338">
        <v>75.506</v>
      </c>
      <c r="G28" s="339">
        <v>76.275</v>
      </c>
      <c r="H28" s="340">
        <f t="shared" si="2"/>
        <v>330.069</v>
      </c>
      <c r="I28" s="279">
        <f t="shared" si="3"/>
        <v>9</v>
      </c>
      <c r="J28" s="303">
        <f>IF(I28="","",VLOOKUP(I28,'Bodové hodnocení'!$A$1:$B$20,2,FALSE))</f>
        <v>3</v>
      </c>
      <c r="K28" s="294"/>
      <c r="L28" s="294"/>
      <c r="M28" s="294"/>
      <c r="N28" s="294"/>
      <c r="O28" s="294"/>
      <c r="P28" s="294"/>
      <c r="Q28" s="294"/>
    </row>
    <row r="29" spans="1:17" s="173" customFormat="1" ht="18" customHeight="1" thickBot="1">
      <c r="A29" s="317" t="s">
        <v>61</v>
      </c>
      <c r="B29" s="318" t="s">
        <v>98</v>
      </c>
      <c r="C29" s="319">
        <v>60.155</v>
      </c>
      <c r="D29" s="320">
        <v>66.728</v>
      </c>
      <c r="E29" s="320">
        <v>68.485</v>
      </c>
      <c r="F29" s="320">
        <v>74.21600000000001</v>
      </c>
      <c r="G29" s="321">
        <v>85.031</v>
      </c>
      <c r="H29" s="290">
        <f>IF(G29="","",SUM(C29:G29))</f>
        <v>354.615</v>
      </c>
      <c r="I29" s="174">
        <f t="shared" si="3"/>
        <v>10</v>
      </c>
      <c r="J29" s="296">
        <f>IF(I29="","",VLOOKUP(I29,'Bodové hodnocení'!$A$1:$B$20,2,FALSE))</f>
        <v>2</v>
      </c>
      <c r="K29" s="294"/>
      <c r="L29" s="294"/>
      <c r="M29" s="294"/>
      <c r="N29" s="294"/>
      <c r="O29" s="294"/>
      <c r="P29" s="294"/>
      <c r="Q29" s="294"/>
    </row>
    <row r="30" spans="1:17" s="173" customFormat="1" ht="15.75" customHeight="1">
      <c r="A30" s="176"/>
      <c r="B30" s="176"/>
      <c r="C30" s="177"/>
      <c r="D30" s="176"/>
      <c r="E30" s="176"/>
      <c r="F30" s="176"/>
      <c r="G30" s="176"/>
      <c r="H30" s="176"/>
      <c r="I30" s="178"/>
      <c r="J30" s="176"/>
      <c r="K30" s="294"/>
      <c r="L30" s="294"/>
      <c r="M30" s="294"/>
      <c r="N30" s="294"/>
      <c r="O30" s="294"/>
      <c r="P30" s="294"/>
      <c r="Q30" s="294"/>
    </row>
    <row r="31" spans="1:17" s="173" customFormat="1" ht="15.75" customHeight="1">
      <c r="A31" s="171"/>
      <c r="B31" s="171"/>
      <c r="C31" s="31"/>
      <c r="D31" s="171"/>
      <c r="E31" s="171"/>
      <c r="F31" s="171"/>
      <c r="G31" s="171"/>
      <c r="H31" s="171"/>
      <c r="I31" s="172"/>
      <c r="J31" s="171"/>
      <c r="K31" s="294"/>
      <c r="L31" s="294"/>
      <c r="M31" s="294"/>
      <c r="N31" s="294"/>
      <c r="O31" s="294"/>
      <c r="P31" s="294"/>
      <c r="Q31" s="294"/>
    </row>
  </sheetData>
  <sheetProtection selectLockedCells="1" selectUnlockedCells="1"/>
  <mergeCells count="3">
    <mergeCell ref="A1:J1"/>
    <mergeCell ref="A2:J2"/>
    <mergeCell ref="A15:J15"/>
  </mergeCells>
  <printOptions/>
  <pageMargins left="0.7874015748031497" right="0.7086614173228347" top="0.7874015748031497" bottom="0.7874015748031497" header="0.5118110236220472" footer="0.31496062992125984"/>
  <pageSetup horizontalDpi="300" verticalDpi="300" orientation="landscape" paperSize="9" scale="76" r:id="rId1"/>
  <headerFooter alignWithMargins="0">
    <oddFooter>&amp;CHlučinská liga mládeže - 6. ročník 2017 / 2018&amp;RPro HLM zpracoval Durlák Jan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90" zoomScaleNormal="90" zoomScaleSheetLayoutView="80" zoomScalePageLayoutView="0" workbookViewId="0" topLeftCell="A1">
      <selection activeCell="E15" sqref="E15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0" style="0" hidden="1" customWidth="1"/>
    <col min="10" max="11" width="10.7109375" style="0" customWidth="1"/>
    <col min="12" max="12" width="0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149" customWidth="1"/>
    <col min="18" max="19" width="9.140625" style="55" customWidth="1"/>
    <col min="20" max="20" width="9.140625" style="54" customWidth="1"/>
  </cols>
  <sheetData>
    <row r="1" spans="1:17" ht="22.5">
      <c r="A1" s="374" t="s">
        <v>72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6.5" thickBot="1">
      <c r="A2" s="56"/>
    </row>
    <row r="3" spans="1:17" ht="15.75" customHeight="1" thickBot="1">
      <c r="A3" s="399" t="s">
        <v>34</v>
      </c>
      <c r="B3" s="399"/>
      <c r="C3" s="399" t="s">
        <v>35</v>
      </c>
      <c r="D3" s="399"/>
      <c r="E3" s="399"/>
      <c r="F3" s="399"/>
      <c r="G3" s="400" t="s">
        <v>48</v>
      </c>
      <c r="H3" s="400"/>
      <c r="I3" s="400"/>
      <c r="J3" s="400"/>
      <c r="K3" s="400"/>
      <c r="L3" s="400"/>
      <c r="M3" s="400"/>
      <c r="N3" s="400"/>
      <c r="O3" s="393" t="s">
        <v>37</v>
      </c>
      <c r="P3" s="394" t="s">
        <v>38</v>
      </c>
      <c r="Q3" s="395" t="s">
        <v>39</v>
      </c>
    </row>
    <row r="4" spans="1:17" ht="16.5" thickBot="1">
      <c r="A4" s="239" t="s">
        <v>40</v>
      </c>
      <c r="B4" s="240" t="s">
        <v>2</v>
      </c>
      <c r="C4" s="239" t="s">
        <v>41</v>
      </c>
      <c r="D4" s="241" t="s">
        <v>42</v>
      </c>
      <c r="E4" s="242" t="s">
        <v>43</v>
      </c>
      <c r="F4" s="243" t="s">
        <v>44</v>
      </c>
      <c r="G4" s="244" t="s">
        <v>45</v>
      </c>
      <c r="H4" s="245" t="s">
        <v>49</v>
      </c>
      <c r="I4" s="244"/>
      <c r="J4" s="245" t="s">
        <v>46</v>
      </c>
      <c r="K4" s="245" t="s">
        <v>49</v>
      </c>
      <c r="L4" s="245"/>
      <c r="M4" s="246" t="s">
        <v>43</v>
      </c>
      <c r="N4" s="243" t="s">
        <v>44</v>
      </c>
      <c r="O4" s="393"/>
      <c r="P4" s="394"/>
      <c r="Q4" s="395"/>
    </row>
    <row r="5" spans="1:19" ht="15.75">
      <c r="A5" s="65" t="s">
        <v>16</v>
      </c>
      <c r="B5" s="24" t="s">
        <v>5</v>
      </c>
      <c r="C5" s="66"/>
      <c r="D5" s="67"/>
      <c r="E5" s="68">
        <f>IF(C5="","",MAX(C5,D5))</f>
      </c>
      <c r="F5" s="69">
        <f>IF(C5="","",RANK(E5,$E$5:$E$14,1))</f>
      </c>
      <c r="G5" s="70">
        <v>83.81</v>
      </c>
      <c r="H5" s="134"/>
      <c r="I5" s="71">
        <f aca="true" t="shared" si="0" ref="I5:I14">IF(G5="","",G5+H5)</f>
        <v>83.81</v>
      </c>
      <c r="J5" s="72"/>
      <c r="K5" s="135"/>
      <c r="L5" s="95">
        <f aca="true" t="shared" si="1" ref="L5:L14">IF(J5="","",J5+K5)</f>
      </c>
      <c r="M5" s="73">
        <f>IF(I5="","",MIN(L5,I5))</f>
        <v>83.81</v>
      </c>
      <c r="N5" s="74">
        <f aca="true" t="shared" si="2" ref="N5:N14">IF(M5="","",RANK(M5,$M$5:$M$14,1))</f>
        <v>3</v>
      </c>
      <c r="O5" s="75">
        <f>IF(N5="","",SUM(N5,F5))</f>
        <v>3</v>
      </c>
      <c r="P5" s="76">
        <f aca="true" t="shared" si="3" ref="P5:P14">IF(O5="","",RANK(O5,$O$5:$O$14,1))</f>
        <v>3</v>
      </c>
      <c r="Q5" s="77">
        <f>IF(P5="","",VLOOKUP(P5,'Bodové hodnocení'!$A$1:$B$20,2,FALSE))</f>
        <v>9</v>
      </c>
      <c r="R5" s="78"/>
      <c r="S5" s="78"/>
    </row>
    <row r="6" spans="1:19" ht="15.75">
      <c r="A6" s="247" t="s">
        <v>18</v>
      </c>
      <c r="B6" s="191" t="s">
        <v>29</v>
      </c>
      <c r="C6" s="248"/>
      <c r="D6" s="249"/>
      <c r="E6" s="250">
        <f aca="true" t="shared" si="4" ref="E6:E14">IF(C6="","",MAX(C6,D6))</f>
      </c>
      <c r="F6" s="251">
        <f>IF(C6="","",RANK(E6,$E$5:$E$14,1))</f>
      </c>
      <c r="G6" s="252">
        <v>112.37</v>
      </c>
      <c r="H6" s="253">
        <v>10</v>
      </c>
      <c r="I6" s="254">
        <f t="shared" si="0"/>
        <v>122.37</v>
      </c>
      <c r="J6" s="255"/>
      <c r="K6" s="253"/>
      <c r="L6" s="254">
        <f t="shared" si="1"/>
      </c>
      <c r="M6" s="254">
        <f aca="true" t="shared" si="5" ref="M6:M14">IF(I6="","",MIN(L6,I6))</f>
        <v>122.37</v>
      </c>
      <c r="N6" s="256">
        <f t="shared" si="2"/>
        <v>10</v>
      </c>
      <c r="O6" s="257">
        <f>IF(N6="","",SUM(N6,F6))</f>
        <v>10</v>
      </c>
      <c r="P6" s="258">
        <f t="shared" si="3"/>
        <v>10</v>
      </c>
      <c r="Q6" s="259">
        <f>IF(P6="","",VLOOKUP(P6,'Bodové hodnocení'!$A$1:$B$20,2,FALSE))</f>
        <v>2</v>
      </c>
      <c r="R6" s="78"/>
      <c r="S6" s="78"/>
    </row>
    <row r="7" spans="1:19" ht="15.75">
      <c r="A7" s="91" t="s">
        <v>19</v>
      </c>
      <c r="B7" s="33" t="s">
        <v>6</v>
      </c>
      <c r="C7" s="138"/>
      <c r="D7" s="139"/>
      <c r="E7" s="68">
        <f t="shared" si="4"/>
      </c>
      <c r="F7" s="69">
        <f>IF(C7="","",RANK(E7,$E$5:$E$14,1))</f>
      </c>
      <c r="G7" s="137">
        <v>91.06</v>
      </c>
      <c r="H7" s="134"/>
      <c r="I7" s="95">
        <f t="shared" si="0"/>
        <v>91.06</v>
      </c>
      <c r="J7" s="94"/>
      <c r="K7" s="134"/>
      <c r="L7" s="95">
        <f t="shared" si="1"/>
      </c>
      <c r="M7" s="96">
        <f t="shared" si="5"/>
        <v>91.06</v>
      </c>
      <c r="N7" s="97">
        <f t="shared" si="2"/>
        <v>5</v>
      </c>
      <c r="O7" s="98">
        <f>IF(N7="","",SUM(N7,F7))</f>
        <v>5</v>
      </c>
      <c r="P7" s="76">
        <f t="shared" si="3"/>
        <v>5</v>
      </c>
      <c r="Q7" s="77">
        <f>IF(P7="","",VLOOKUP(P7,'Bodové hodnocení'!$A$1:$B$20,2,FALSE))</f>
        <v>7</v>
      </c>
      <c r="R7" s="78"/>
      <c r="S7" s="78"/>
    </row>
    <row r="8" spans="1:19" ht="15.75">
      <c r="A8" s="247" t="s">
        <v>20</v>
      </c>
      <c r="B8" s="191" t="s">
        <v>13</v>
      </c>
      <c r="C8" s="248"/>
      <c r="D8" s="249"/>
      <c r="E8" s="250">
        <f t="shared" si="4"/>
      </c>
      <c r="F8" s="251">
        <f>IF(C8="","",RANK(E8,$E$5:$E$14,1))</f>
      </c>
      <c r="G8" s="252">
        <v>85.72</v>
      </c>
      <c r="H8" s="253"/>
      <c r="I8" s="254">
        <f t="shared" si="0"/>
        <v>85.72</v>
      </c>
      <c r="J8" s="255"/>
      <c r="K8" s="253"/>
      <c r="L8" s="254">
        <f t="shared" si="1"/>
      </c>
      <c r="M8" s="254">
        <f t="shared" si="5"/>
        <v>85.72</v>
      </c>
      <c r="N8" s="256">
        <f t="shared" si="2"/>
        <v>4</v>
      </c>
      <c r="O8" s="257">
        <f aca="true" t="shared" si="6" ref="O8:O14">IF(N8="","",SUM(N8,F8))</f>
        <v>4</v>
      </c>
      <c r="P8" s="258">
        <f t="shared" si="3"/>
        <v>4</v>
      </c>
      <c r="Q8" s="259">
        <f>IF(P8="","",VLOOKUP(P8,'Bodové hodnocení'!$A$1:$B$20,2,FALSE))</f>
        <v>8</v>
      </c>
      <c r="R8" s="78"/>
      <c r="S8" s="78"/>
    </row>
    <row r="9" spans="1:17" ht="15.75">
      <c r="A9" s="91" t="s">
        <v>21</v>
      </c>
      <c r="B9" s="39" t="s">
        <v>14</v>
      </c>
      <c r="C9" s="396" t="s">
        <v>97</v>
      </c>
      <c r="D9" s="397"/>
      <c r="E9" s="397"/>
      <c r="F9" s="398"/>
      <c r="G9" s="137">
        <v>79.9</v>
      </c>
      <c r="H9" s="134"/>
      <c r="I9" s="95">
        <f t="shared" si="0"/>
        <v>79.9</v>
      </c>
      <c r="J9" s="94"/>
      <c r="K9" s="134"/>
      <c r="L9" s="95">
        <f t="shared" si="1"/>
      </c>
      <c r="M9" s="96">
        <f t="shared" si="5"/>
        <v>79.9</v>
      </c>
      <c r="N9" s="97">
        <f t="shared" si="2"/>
        <v>1</v>
      </c>
      <c r="O9" s="98">
        <f t="shared" si="6"/>
        <v>1</v>
      </c>
      <c r="P9" s="76">
        <f t="shared" si="3"/>
        <v>1</v>
      </c>
      <c r="Q9" s="77">
        <f>IF(P9="","",VLOOKUP(P9,'Bodové hodnocení'!$A$1:$B$20,2,FALSE))</f>
        <v>11</v>
      </c>
    </row>
    <row r="10" spans="1:17" ht="15.75">
      <c r="A10" s="247" t="s">
        <v>22</v>
      </c>
      <c r="B10" s="192" t="s">
        <v>17</v>
      </c>
      <c r="C10" s="248"/>
      <c r="D10" s="249"/>
      <c r="E10" s="250">
        <f t="shared" si="4"/>
      </c>
      <c r="F10" s="251">
        <f>IF(C10="","",RANK(E10,$E$5:$E$14,1))</f>
      </c>
      <c r="G10" s="252">
        <v>97.22</v>
      </c>
      <c r="H10" s="253">
        <v>10</v>
      </c>
      <c r="I10" s="254">
        <f t="shared" si="0"/>
        <v>107.22</v>
      </c>
      <c r="J10" s="255"/>
      <c r="K10" s="253"/>
      <c r="L10" s="254">
        <f t="shared" si="1"/>
      </c>
      <c r="M10" s="254">
        <f t="shared" si="5"/>
        <v>107.22</v>
      </c>
      <c r="N10" s="256">
        <f t="shared" si="2"/>
        <v>9</v>
      </c>
      <c r="O10" s="257">
        <f t="shared" si="6"/>
        <v>9</v>
      </c>
      <c r="P10" s="258">
        <f t="shared" si="3"/>
        <v>9</v>
      </c>
      <c r="Q10" s="259">
        <f>IF(P10="","",VLOOKUP(P10,'Bodové hodnocení'!$A$1:$B$20,2,FALSE))</f>
        <v>3</v>
      </c>
    </row>
    <row r="11" spans="1:17" ht="15.75">
      <c r="A11" s="91" t="s">
        <v>23</v>
      </c>
      <c r="B11" s="39" t="s">
        <v>7</v>
      </c>
      <c r="C11" s="138"/>
      <c r="D11" s="139"/>
      <c r="E11" s="68">
        <f t="shared" si="4"/>
      </c>
      <c r="F11" s="69">
        <f>IF(C11="","",RANK(E11,$E$5:$E$14,1))</f>
      </c>
      <c r="G11" s="137">
        <v>94.44</v>
      </c>
      <c r="H11" s="134"/>
      <c r="I11" s="95">
        <f t="shared" si="0"/>
        <v>94.44</v>
      </c>
      <c r="J11" s="94"/>
      <c r="K11" s="134"/>
      <c r="L11" s="95">
        <f t="shared" si="1"/>
      </c>
      <c r="M11" s="96">
        <f t="shared" si="5"/>
        <v>94.44</v>
      </c>
      <c r="N11" s="97">
        <f t="shared" si="2"/>
        <v>6</v>
      </c>
      <c r="O11" s="98">
        <f t="shared" si="6"/>
        <v>6</v>
      </c>
      <c r="P11" s="76">
        <f t="shared" si="3"/>
        <v>6</v>
      </c>
      <c r="Q11" s="77">
        <f>IF(P11="","",VLOOKUP(P11,'Bodové hodnocení'!$A$1:$B$20,2,FALSE))</f>
        <v>6</v>
      </c>
    </row>
    <row r="12" spans="1:19" ht="15.75">
      <c r="A12" s="247" t="s">
        <v>25</v>
      </c>
      <c r="B12" s="192" t="s">
        <v>24</v>
      </c>
      <c r="C12" s="248"/>
      <c r="D12" s="249"/>
      <c r="E12" s="250">
        <f t="shared" si="4"/>
      </c>
      <c r="F12" s="251">
        <f>IF(C12="","",RANK(E12,$E$5:$E$14,1))</f>
      </c>
      <c r="G12" s="252">
        <v>90.37</v>
      </c>
      <c r="H12" s="253">
        <v>10</v>
      </c>
      <c r="I12" s="254">
        <f t="shared" si="0"/>
        <v>100.37</v>
      </c>
      <c r="J12" s="255"/>
      <c r="K12" s="253"/>
      <c r="L12" s="254">
        <f t="shared" si="1"/>
      </c>
      <c r="M12" s="254">
        <f t="shared" si="5"/>
        <v>100.37</v>
      </c>
      <c r="N12" s="256">
        <f t="shared" si="2"/>
        <v>8</v>
      </c>
      <c r="O12" s="257">
        <f t="shared" si="6"/>
        <v>8</v>
      </c>
      <c r="P12" s="258">
        <f t="shared" si="3"/>
        <v>8</v>
      </c>
      <c r="Q12" s="259">
        <f>IF(P12="","",VLOOKUP(P12,'Bodové hodnocení'!$A$1:$B$20,2,FALSE))</f>
        <v>4</v>
      </c>
      <c r="R12" s="78"/>
      <c r="S12" s="78"/>
    </row>
    <row r="13" spans="1:19" ht="15.75">
      <c r="A13" s="91" t="s">
        <v>26</v>
      </c>
      <c r="B13" s="41" t="s">
        <v>10</v>
      </c>
      <c r="C13" s="138"/>
      <c r="D13" s="139"/>
      <c r="E13" s="68">
        <f t="shared" si="4"/>
      </c>
      <c r="F13" s="69">
        <f>IF(C13="","",RANK(E13,$E$5:$E$14,1))</f>
      </c>
      <c r="G13" s="137">
        <v>80.1</v>
      </c>
      <c r="H13" s="134"/>
      <c r="I13" s="95">
        <f t="shared" si="0"/>
        <v>80.1</v>
      </c>
      <c r="J13" s="94"/>
      <c r="K13" s="134"/>
      <c r="L13" s="95">
        <f t="shared" si="1"/>
      </c>
      <c r="M13" s="96">
        <f t="shared" si="5"/>
        <v>80.1</v>
      </c>
      <c r="N13" s="97">
        <f t="shared" si="2"/>
        <v>2</v>
      </c>
      <c r="O13" s="98">
        <f t="shared" si="6"/>
        <v>2</v>
      </c>
      <c r="P13" s="76">
        <f t="shared" si="3"/>
        <v>2</v>
      </c>
      <c r="Q13" s="77">
        <f>IF(P13="","",VLOOKUP(P13,'Bodové hodnocení'!$A$1:$B$20,2,FALSE))</f>
        <v>10</v>
      </c>
      <c r="R13" s="78"/>
      <c r="S13" s="104"/>
    </row>
    <row r="14" spans="1:19" ht="16.5" thickBot="1">
      <c r="A14" s="247" t="s">
        <v>27</v>
      </c>
      <c r="B14" s="193" t="s">
        <v>4</v>
      </c>
      <c r="C14" s="248"/>
      <c r="D14" s="249"/>
      <c r="E14" s="250">
        <f t="shared" si="4"/>
      </c>
      <c r="F14" s="251">
        <f>IF(C14="","",RANK(E14,$E$5:$E$14,1))</f>
      </c>
      <c r="G14" s="252">
        <v>96.07</v>
      </c>
      <c r="H14" s="253"/>
      <c r="I14" s="254">
        <f t="shared" si="0"/>
        <v>96.07</v>
      </c>
      <c r="J14" s="255"/>
      <c r="K14" s="253"/>
      <c r="L14" s="254">
        <f t="shared" si="1"/>
      </c>
      <c r="M14" s="254">
        <f t="shared" si="5"/>
        <v>96.07</v>
      </c>
      <c r="N14" s="256">
        <f t="shared" si="2"/>
        <v>7</v>
      </c>
      <c r="O14" s="257">
        <f t="shared" si="6"/>
        <v>7</v>
      </c>
      <c r="P14" s="258">
        <f t="shared" si="3"/>
        <v>7</v>
      </c>
      <c r="Q14" s="259">
        <f>IF(P14="","",VLOOKUP(P14,'Bodové hodnocení'!$A$1:$B$20,2,FALSE))</f>
        <v>5</v>
      </c>
      <c r="R14" s="78"/>
      <c r="S14" s="104"/>
    </row>
    <row r="15" spans="1:17" ht="16.5" thickBot="1">
      <c r="A15" s="100"/>
      <c r="B15" s="100"/>
      <c r="C15" s="101"/>
      <c r="D15" s="101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2"/>
      <c r="Q15" s="103"/>
    </row>
    <row r="16" spans="1:17" ht="16.5" thickBot="1">
      <c r="A16" s="399" t="s">
        <v>47</v>
      </c>
      <c r="B16" s="399"/>
      <c r="C16" s="399" t="s">
        <v>35</v>
      </c>
      <c r="D16" s="399"/>
      <c r="E16" s="399"/>
      <c r="F16" s="399"/>
      <c r="G16" s="400" t="s">
        <v>48</v>
      </c>
      <c r="H16" s="400"/>
      <c r="I16" s="400"/>
      <c r="J16" s="400"/>
      <c r="K16" s="400"/>
      <c r="L16" s="400"/>
      <c r="M16" s="400"/>
      <c r="N16" s="400"/>
      <c r="O16" s="393" t="s">
        <v>37</v>
      </c>
      <c r="P16" s="394" t="s">
        <v>38</v>
      </c>
      <c r="Q16" s="395" t="s">
        <v>39</v>
      </c>
    </row>
    <row r="17" spans="1:17" ht="16.5" thickBot="1">
      <c r="A17" s="260" t="s">
        <v>40</v>
      </c>
      <c r="B17" s="240" t="s">
        <v>2</v>
      </c>
      <c r="C17" s="239" t="s">
        <v>41</v>
      </c>
      <c r="D17" s="241" t="s">
        <v>42</v>
      </c>
      <c r="E17" s="261" t="s">
        <v>43</v>
      </c>
      <c r="F17" s="243" t="s">
        <v>44</v>
      </c>
      <c r="G17" s="239" t="s">
        <v>45</v>
      </c>
      <c r="H17" s="245" t="s">
        <v>49</v>
      </c>
      <c r="I17" s="262"/>
      <c r="J17" s="241" t="s">
        <v>46</v>
      </c>
      <c r="K17" s="245" t="s">
        <v>49</v>
      </c>
      <c r="L17" s="245"/>
      <c r="M17" s="261" t="s">
        <v>43</v>
      </c>
      <c r="N17" s="243" t="s">
        <v>44</v>
      </c>
      <c r="O17" s="393"/>
      <c r="P17" s="394"/>
      <c r="Q17" s="395"/>
    </row>
    <row r="18" spans="1:17" ht="15.75">
      <c r="A18" s="65" t="s">
        <v>16</v>
      </c>
      <c r="B18" s="49" t="s">
        <v>5</v>
      </c>
      <c r="C18" s="66"/>
      <c r="D18" s="143"/>
      <c r="E18" s="68">
        <f aca="true" t="shared" si="7" ref="E18:E26">IF(C18="","",MAX(C18,D18))</f>
      </c>
      <c r="F18" s="129">
        <f>IF(C18="","",RANK(E18,$E$18:$E$29,1))</f>
      </c>
      <c r="G18" s="144">
        <v>68.31</v>
      </c>
      <c r="H18" s="135"/>
      <c r="I18" s="71">
        <f aca="true" t="shared" si="8" ref="I18:I29">IF(G18="","",G18+H18)</f>
        <v>68.31</v>
      </c>
      <c r="J18" s="72"/>
      <c r="K18" s="135"/>
      <c r="L18" s="71">
        <f aca="true" t="shared" si="9" ref="L18:L29">IF(J18="","",J18+K18)</f>
      </c>
      <c r="M18" s="118">
        <f aca="true" t="shared" si="10" ref="M18:M29">IF(I18="","",MIN(L18,I18))</f>
        <v>68.31</v>
      </c>
      <c r="N18" s="74">
        <f>IF(M18="","",RANK(M18,$M$18:$M$30,1))</f>
        <v>4</v>
      </c>
      <c r="O18" s="98">
        <f>IF(N18="","",SUM(N18,F18))</f>
        <v>4</v>
      </c>
      <c r="P18" s="76">
        <f>IF(O18="","",RANK(O18,$O$18:$O$30,1))</f>
        <v>4</v>
      </c>
      <c r="Q18" s="77">
        <f>IF(P18="","",VLOOKUP(P18,'Bodové hodnocení'!$A$1:$B$20,2,FALSE))</f>
        <v>8</v>
      </c>
    </row>
    <row r="19" spans="1:17" ht="15.75">
      <c r="A19" s="247" t="s">
        <v>18</v>
      </c>
      <c r="B19" s="191" t="s">
        <v>29</v>
      </c>
      <c r="C19" s="248"/>
      <c r="D19" s="263"/>
      <c r="E19" s="250">
        <f t="shared" si="7"/>
      </c>
      <c r="F19" s="256">
        <f>IF(C19="","",RANK(E19,$E$18:$E$29,1))</f>
      </c>
      <c r="G19" s="252">
        <v>87.62</v>
      </c>
      <c r="H19" s="253"/>
      <c r="I19" s="254">
        <f t="shared" si="8"/>
        <v>87.62</v>
      </c>
      <c r="J19" s="255"/>
      <c r="K19" s="253"/>
      <c r="L19" s="254">
        <f t="shared" si="9"/>
      </c>
      <c r="M19" s="254">
        <f t="shared" si="10"/>
        <v>87.62</v>
      </c>
      <c r="N19" s="256">
        <f>IF(M19="","",RANK(M19,$M$18:$M$30,1))</f>
        <v>12</v>
      </c>
      <c r="O19" s="257">
        <f>IF(N19="","",SUM(N19,F19))</f>
        <v>12</v>
      </c>
      <c r="P19" s="258">
        <f>IF(O19="","",RANK(O19,$O$18:$O$30,1))</f>
        <v>12</v>
      </c>
      <c r="Q19" s="259">
        <f>IF(P19="","",VLOOKUP(P19,'Bodové hodnocení'!$A$1:$B$20,2,FALSE))</f>
        <v>1</v>
      </c>
    </row>
    <row r="20" spans="1:17" ht="15.75">
      <c r="A20" s="91" t="s">
        <v>19</v>
      </c>
      <c r="B20" s="33" t="s">
        <v>6</v>
      </c>
      <c r="C20" s="92"/>
      <c r="D20" s="127"/>
      <c r="E20" s="68">
        <f>IF(C20="","",MAX(C20,D20))</f>
      </c>
      <c r="F20" s="129">
        <f>IF(C20="","",RANK(E20,$E$18:$E$29,1))</f>
      </c>
      <c r="G20" s="130">
        <v>64.93</v>
      </c>
      <c r="H20" s="134"/>
      <c r="I20" s="95">
        <f t="shared" si="8"/>
        <v>64.93</v>
      </c>
      <c r="J20" s="94"/>
      <c r="K20" s="134"/>
      <c r="L20" s="95">
        <f t="shared" si="9"/>
      </c>
      <c r="M20" s="96">
        <f t="shared" si="10"/>
        <v>64.93</v>
      </c>
      <c r="N20" s="97">
        <f aca="true" t="shared" si="11" ref="N20:N30">IF(M20="","",RANK(M20,$M$18:$M$30,1))</f>
        <v>2</v>
      </c>
      <c r="O20" s="98">
        <f>IF(N20="","",SUM(N20,F20))</f>
        <v>2</v>
      </c>
      <c r="P20" s="76">
        <f aca="true" t="shared" si="12" ref="P20:P30">IF(O20="","",RANK(O20,$O$18:$O$30,1))</f>
        <v>2</v>
      </c>
      <c r="Q20" s="77">
        <f>IF(P20="","",VLOOKUP(P20,'Bodové hodnocení'!$A$1:$B$20,2,FALSE))</f>
        <v>10</v>
      </c>
    </row>
    <row r="21" spans="1:17" ht="15.75">
      <c r="A21" s="247" t="s">
        <v>20</v>
      </c>
      <c r="B21" s="191" t="s">
        <v>13</v>
      </c>
      <c r="C21" s="248"/>
      <c r="D21" s="263"/>
      <c r="E21" s="250">
        <f t="shared" si="7"/>
      </c>
      <c r="F21" s="256">
        <f>IF(C21="","",RANK(E21,$E$18:$E$29,1))</f>
      </c>
      <c r="G21" s="252">
        <v>63.61</v>
      </c>
      <c r="H21" s="253"/>
      <c r="I21" s="254">
        <f t="shared" si="8"/>
        <v>63.61</v>
      </c>
      <c r="J21" s="255"/>
      <c r="K21" s="253"/>
      <c r="L21" s="254">
        <f t="shared" si="9"/>
      </c>
      <c r="M21" s="254">
        <f t="shared" si="10"/>
        <v>63.61</v>
      </c>
      <c r="N21" s="256">
        <f t="shared" si="11"/>
        <v>1</v>
      </c>
      <c r="O21" s="257">
        <f aca="true" t="shared" si="13" ref="O21:O29">IF(N21="","",SUM(N21,F21))</f>
        <v>1</v>
      </c>
      <c r="P21" s="258">
        <f t="shared" si="12"/>
        <v>1</v>
      </c>
      <c r="Q21" s="259">
        <f>IF(P21="","",VLOOKUP(P21,'Bodové hodnocení'!$A$1:$B$20,2,FALSE))</f>
        <v>11</v>
      </c>
    </row>
    <row r="22" spans="1:17" ht="15.75">
      <c r="A22" s="91" t="s">
        <v>21</v>
      </c>
      <c r="B22" s="39" t="s">
        <v>8</v>
      </c>
      <c r="C22" s="396" t="s">
        <v>97</v>
      </c>
      <c r="D22" s="397"/>
      <c r="E22" s="397"/>
      <c r="F22" s="398"/>
      <c r="G22" s="130">
        <v>79.48</v>
      </c>
      <c r="H22" s="134"/>
      <c r="I22" s="95">
        <f t="shared" si="8"/>
        <v>79.48</v>
      </c>
      <c r="J22" s="94"/>
      <c r="K22" s="134"/>
      <c r="L22" s="95">
        <f t="shared" si="9"/>
      </c>
      <c r="M22" s="96">
        <f t="shared" si="10"/>
        <v>79.48</v>
      </c>
      <c r="N22" s="97">
        <f t="shared" si="11"/>
        <v>8</v>
      </c>
      <c r="O22" s="98">
        <f t="shared" si="13"/>
        <v>8</v>
      </c>
      <c r="P22" s="76">
        <f t="shared" si="12"/>
        <v>8</v>
      </c>
      <c r="Q22" s="77">
        <f>IF(P22="","",VLOOKUP(P22,'Bodové hodnocení'!$A$1:$B$20,2,FALSE))</f>
        <v>4</v>
      </c>
    </row>
    <row r="23" spans="1:17" ht="15.75">
      <c r="A23" s="247" t="s">
        <v>22</v>
      </c>
      <c r="B23" s="192" t="s">
        <v>14</v>
      </c>
      <c r="C23" s="248"/>
      <c r="D23" s="263"/>
      <c r="E23" s="250">
        <f t="shared" si="7"/>
      </c>
      <c r="F23" s="256">
        <f aca="true" t="shared" si="14" ref="F23:F30">IF(C23="","",RANK(E23,$E$18:$E$29,1))</f>
      </c>
      <c r="G23" s="252">
        <v>70.93</v>
      </c>
      <c r="H23" s="253">
        <v>10</v>
      </c>
      <c r="I23" s="254">
        <f t="shared" si="8"/>
        <v>80.93</v>
      </c>
      <c r="J23" s="255"/>
      <c r="K23" s="253"/>
      <c r="L23" s="254">
        <f t="shared" si="9"/>
      </c>
      <c r="M23" s="254">
        <f t="shared" si="10"/>
        <v>80.93</v>
      </c>
      <c r="N23" s="256">
        <f t="shared" si="11"/>
        <v>9</v>
      </c>
      <c r="O23" s="257">
        <f t="shared" si="13"/>
        <v>9</v>
      </c>
      <c r="P23" s="258">
        <f>IF(O23="","",RANK(O23,$O$18:$O$30,1))</f>
        <v>9</v>
      </c>
      <c r="Q23" s="259">
        <f>IF(P23="","",VLOOKUP(P23,'Bodové hodnocení'!$A$1:$B$20,2,FALSE))</f>
        <v>3</v>
      </c>
    </row>
    <row r="24" spans="1:17" ht="15.75">
      <c r="A24" s="91" t="s">
        <v>23</v>
      </c>
      <c r="B24" s="39" t="s">
        <v>12</v>
      </c>
      <c r="C24" s="92"/>
      <c r="D24" s="127"/>
      <c r="E24" s="68">
        <f t="shared" si="7"/>
      </c>
      <c r="F24" s="129">
        <f t="shared" si="14"/>
      </c>
      <c r="G24" s="130">
        <v>68.37</v>
      </c>
      <c r="H24" s="134"/>
      <c r="I24" s="95">
        <f t="shared" si="8"/>
        <v>68.37</v>
      </c>
      <c r="J24" s="94"/>
      <c r="K24" s="134"/>
      <c r="L24" s="95">
        <f t="shared" si="9"/>
      </c>
      <c r="M24" s="96">
        <f t="shared" si="10"/>
        <v>68.37</v>
      </c>
      <c r="N24" s="97">
        <f t="shared" si="11"/>
        <v>5</v>
      </c>
      <c r="O24" s="98">
        <f t="shared" si="13"/>
        <v>5</v>
      </c>
      <c r="P24" s="76">
        <f t="shared" si="12"/>
        <v>5</v>
      </c>
      <c r="Q24" s="77">
        <f>IF(P24="","",VLOOKUP(P24,'Bodové hodnocení'!$A$1:$B$20,2,FALSE))</f>
        <v>7</v>
      </c>
    </row>
    <row r="25" spans="1:17" ht="15.75">
      <c r="A25" s="247" t="s">
        <v>25</v>
      </c>
      <c r="B25" s="192" t="s">
        <v>7</v>
      </c>
      <c r="C25" s="248"/>
      <c r="D25" s="263"/>
      <c r="E25" s="250">
        <f t="shared" si="7"/>
      </c>
      <c r="F25" s="256">
        <f t="shared" si="14"/>
      </c>
      <c r="G25" s="252">
        <v>66.32</v>
      </c>
      <c r="H25" s="253"/>
      <c r="I25" s="254">
        <f t="shared" si="8"/>
        <v>66.32</v>
      </c>
      <c r="J25" s="255"/>
      <c r="K25" s="253"/>
      <c r="L25" s="254">
        <f t="shared" si="9"/>
      </c>
      <c r="M25" s="254">
        <f t="shared" si="10"/>
        <v>66.32</v>
      </c>
      <c r="N25" s="256">
        <f t="shared" si="11"/>
        <v>3</v>
      </c>
      <c r="O25" s="257">
        <f t="shared" si="13"/>
        <v>3</v>
      </c>
      <c r="P25" s="258">
        <f t="shared" si="12"/>
        <v>3</v>
      </c>
      <c r="Q25" s="259">
        <f>IF(P25="","",VLOOKUP(P25,'Bodové hodnocení'!$A$1:$B$20,2,FALSE))</f>
        <v>9</v>
      </c>
    </row>
    <row r="26" spans="1:17" ht="15.75">
      <c r="A26" s="91" t="s">
        <v>26</v>
      </c>
      <c r="B26" s="41" t="s">
        <v>17</v>
      </c>
      <c r="C26" s="92"/>
      <c r="D26" s="127"/>
      <c r="E26" s="68">
        <f t="shared" si="7"/>
      </c>
      <c r="F26" s="129">
        <f t="shared" si="14"/>
      </c>
      <c r="G26" s="130">
        <v>69.75</v>
      </c>
      <c r="H26" s="134"/>
      <c r="I26" s="95">
        <f t="shared" si="8"/>
        <v>69.75</v>
      </c>
      <c r="J26" s="94"/>
      <c r="K26" s="134"/>
      <c r="L26" s="95">
        <f t="shared" si="9"/>
      </c>
      <c r="M26" s="96">
        <f t="shared" si="10"/>
        <v>69.75</v>
      </c>
      <c r="N26" s="97">
        <f t="shared" si="11"/>
        <v>6</v>
      </c>
      <c r="O26" s="98">
        <f t="shared" si="13"/>
        <v>6</v>
      </c>
      <c r="P26" s="76">
        <f t="shared" si="12"/>
        <v>6</v>
      </c>
      <c r="Q26" s="77">
        <f>IF(P26="","",VLOOKUP(P26,'Bodové hodnocení'!$A$1:$B$20,2,FALSE))</f>
        <v>6</v>
      </c>
    </row>
    <row r="27" spans="1:17" ht="15.75">
      <c r="A27" s="247" t="s">
        <v>27</v>
      </c>
      <c r="B27" s="193" t="s">
        <v>24</v>
      </c>
      <c r="C27" s="264"/>
      <c r="D27" s="263"/>
      <c r="E27" s="250">
        <f>IF(C27="","",MAX(C27,D27))</f>
      </c>
      <c r="F27" s="256">
        <f t="shared" si="14"/>
      </c>
      <c r="G27" s="252">
        <v>76.72</v>
      </c>
      <c r="H27" s="253">
        <v>10</v>
      </c>
      <c r="I27" s="254">
        <f t="shared" si="8"/>
        <v>86.72</v>
      </c>
      <c r="J27" s="255"/>
      <c r="K27" s="253"/>
      <c r="L27" s="254">
        <f t="shared" si="9"/>
      </c>
      <c r="M27" s="254">
        <f t="shared" si="10"/>
        <v>86.72</v>
      </c>
      <c r="N27" s="256">
        <f t="shared" si="11"/>
        <v>11</v>
      </c>
      <c r="O27" s="257">
        <f t="shared" si="13"/>
        <v>11</v>
      </c>
      <c r="P27" s="258">
        <f t="shared" si="12"/>
        <v>11</v>
      </c>
      <c r="Q27" s="259">
        <f>IF(P27="","",VLOOKUP(P27,'Bodové hodnocení'!$A$1:$B$20,2,FALSE))</f>
        <v>1</v>
      </c>
    </row>
    <row r="28" spans="1:17" ht="15.75">
      <c r="A28" s="132" t="s">
        <v>28</v>
      </c>
      <c r="B28" s="39" t="s">
        <v>10</v>
      </c>
      <c r="C28" s="92"/>
      <c r="D28" s="146"/>
      <c r="E28" s="68">
        <f>IF(C28="","",MAX(C28,D28))</f>
      </c>
      <c r="F28" s="129">
        <f t="shared" si="14"/>
      </c>
      <c r="G28" s="130">
        <v>62.07</v>
      </c>
      <c r="H28" s="134">
        <v>10</v>
      </c>
      <c r="I28" s="95">
        <f t="shared" si="8"/>
        <v>72.07</v>
      </c>
      <c r="J28" s="94"/>
      <c r="K28" s="134"/>
      <c r="L28" s="95">
        <f t="shared" si="9"/>
      </c>
      <c r="M28" s="96">
        <f t="shared" si="10"/>
        <v>72.07</v>
      </c>
      <c r="N28" s="97">
        <f t="shared" si="11"/>
        <v>7</v>
      </c>
      <c r="O28" s="98">
        <f t="shared" si="13"/>
        <v>7</v>
      </c>
      <c r="P28" s="76">
        <f t="shared" si="12"/>
        <v>7</v>
      </c>
      <c r="Q28" s="77">
        <f>IF(P28="","",VLOOKUP(P28,'Bodové hodnocení'!$A$1:$B$20,2,FALSE))</f>
        <v>5</v>
      </c>
    </row>
    <row r="29" spans="1:17" ht="15.75">
      <c r="A29" s="247" t="s">
        <v>30</v>
      </c>
      <c r="B29" s="194" t="s">
        <v>4</v>
      </c>
      <c r="C29" s="264"/>
      <c r="D29" s="263"/>
      <c r="E29" s="250">
        <f>IF(C29="","",MAX(C29,D29))</f>
      </c>
      <c r="F29" s="256">
        <f t="shared" si="14"/>
      </c>
      <c r="G29" s="252">
        <v>73</v>
      </c>
      <c r="H29" s="253">
        <v>10</v>
      </c>
      <c r="I29" s="254">
        <f t="shared" si="8"/>
        <v>83</v>
      </c>
      <c r="J29" s="255"/>
      <c r="K29" s="253"/>
      <c r="L29" s="254">
        <f t="shared" si="9"/>
      </c>
      <c r="M29" s="254">
        <f t="shared" si="10"/>
        <v>83</v>
      </c>
      <c r="N29" s="256">
        <f t="shared" si="11"/>
        <v>10</v>
      </c>
      <c r="O29" s="257">
        <f t="shared" si="13"/>
        <v>10</v>
      </c>
      <c r="P29" s="258">
        <f t="shared" si="12"/>
        <v>10</v>
      </c>
      <c r="Q29" s="259">
        <f>IF(P29="","",VLOOKUP(P29,'Bodové hodnocení'!$A$1:$B$20,2,FALSE))</f>
        <v>2</v>
      </c>
    </row>
    <row r="30" spans="1:17" ht="16.5" thickBot="1">
      <c r="A30" s="225" t="s">
        <v>32</v>
      </c>
      <c r="B30" s="341" t="s">
        <v>98</v>
      </c>
      <c r="C30" s="226"/>
      <c r="D30" s="227"/>
      <c r="E30" s="228">
        <f>IF(C30="","",MAX(C30,D30))</f>
      </c>
      <c r="F30" s="229">
        <f t="shared" si="14"/>
      </c>
      <c r="G30" s="230">
        <v>72.8</v>
      </c>
      <c r="H30" s="231">
        <v>20</v>
      </c>
      <c r="I30" s="232">
        <f>IF(G30="","",G30+H30)</f>
        <v>92.8</v>
      </c>
      <c r="J30" s="233"/>
      <c r="K30" s="231"/>
      <c r="L30" s="232">
        <f>IF(J30="","",J30+K30)</f>
      </c>
      <c r="M30" s="234">
        <f>IF(I30="","",MIN(L30,I30))</f>
        <v>92.8</v>
      </c>
      <c r="N30" s="235">
        <f t="shared" si="11"/>
        <v>13</v>
      </c>
      <c r="O30" s="236">
        <f>IF(N30="","",SUM(N30,F30))</f>
        <v>13</v>
      </c>
      <c r="P30" s="237">
        <f t="shared" si="12"/>
        <v>13</v>
      </c>
      <c r="Q30" s="238">
        <f>IF(P30="","",VLOOKUP(P30,'Bodové hodnocení'!$A$1:$B$20,2,FALSE))</f>
        <v>1</v>
      </c>
    </row>
    <row r="31" spans="1:17" ht="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133"/>
      <c r="Q31" s="165"/>
    </row>
  </sheetData>
  <sheetProtection selectLockedCells="1" selectUnlockedCells="1"/>
  <mergeCells count="15">
    <mergeCell ref="A1:Q1"/>
    <mergeCell ref="A3:B3"/>
    <mergeCell ref="C3:F3"/>
    <mergeCell ref="G3:N3"/>
    <mergeCell ref="O3:O4"/>
    <mergeCell ref="P3:P4"/>
    <mergeCell ref="Q3:Q4"/>
    <mergeCell ref="O16:O17"/>
    <mergeCell ref="P16:P17"/>
    <mergeCell ref="Q16:Q17"/>
    <mergeCell ref="C9:F9"/>
    <mergeCell ref="C22:F22"/>
    <mergeCell ref="A16:B16"/>
    <mergeCell ref="C16:F16"/>
    <mergeCell ref="G16:N16"/>
  </mergeCells>
  <printOptions/>
  <pageMargins left="0.7874015748031497" right="0.31496062992125984" top="0.7874015748031497" bottom="0.5905511811023623" header="0.5118110236220472" footer="0.31496062992125984"/>
  <pageSetup horizontalDpi="300" verticalDpi="300" orientation="landscape" paperSize="9" scale="75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90" zoomScaleNormal="90" zoomScaleSheetLayoutView="80" zoomScalePageLayoutView="0" workbookViewId="0" topLeftCell="A11">
      <selection activeCell="Q30" sqref="Q30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0.421875" style="0" customWidth="1"/>
    <col min="9" max="9" width="9.421875" style="0" hidden="1" customWidth="1"/>
    <col min="10" max="11" width="10.7109375" style="0" customWidth="1"/>
    <col min="12" max="12" width="14.57421875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149" customWidth="1"/>
    <col min="18" max="19" width="9.140625" style="55" customWidth="1"/>
    <col min="20" max="20" width="9.140625" style="54" customWidth="1"/>
  </cols>
  <sheetData>
    <row r="1" spans="1:17" ht="22.5">
      <c r="A1" s="374" t="s">
        <v>71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5.75">
      <c r="A2" s="56"/>
    </row>
    <row r="3" spans="1:17" ht="15.75" customHeight="1">
      <c r="A3" s="399" t="s">
        <v>34</v>
      </c>
      <c r="B3" s="399"/>
      <c r="C3" s="399" t="s">
        <v>35</v>
      </c>
      <c r="D3" s="399"/>
      <c r="E3" s="399"/>
      <c r="F3" s="399"/>
      <c r="G3" s="400" t="s">
        <v>48</v>
      </c>
      <c r="H3" s="400"/>
      <c r="I3" s="400"/>
      <c r="J3" s="400"/>
      <c r="K3" s="400"/>
      <c r="L3" s="400"/>
      <c r="M3" s="400"/>
      <c r="N3" s="400"/>
      <c r="O3" s="393" t="s">
        <v>37</v>
      </c>
      <c r="P3" s="394" t="s">
        <v>38</v>
      </c>
      <c r="Q3" s="395" t="s">
        <v>39</v>
      </c>
    </row>
    <row r="4" spans="1:17" ht="16.5" thickBot="1">
      <c r="A4" s="239" t="s">
        <v>40</v>
      </c>
      <c r="B4" s="240" t="s">
        <v>2</v>
      </c>
      <c r="C4" s="239" t="s">
        <v>41</v>
      </c>
      <c r="D4" s="241" t="s">
        <v>42</v>
      </c>
      <c r="E4" s="242" t="s">
        <v>43</v>
      </c>
      <c r="F4" s="243" t="s">
        <v>44</v>
      </c>
      <c r="G4" s="244" t="s">
        <v>45</v>
      </c>
      <c r="H4" s="245" t="s">
        <v>49</v>
      </c>
      <c r="I4" s="244"/>
      <c r="J4" s="245" t="s">
        <v>46</v>
      </c>
      <c r="K4" s="245" t="s">
        <v>49</v>
      </c>
      <c r="L4" s="245"/>
      <c r="M4" s="246" t="s">
        <v>43</v>
      </c>
      <c r="N4" s="243" t="s">
        <v>44</v>
      </c>
      <c r="O4" s="393"/>
      <c r="P4" s="394"/>
      <c r="Q4" s="395"/>
    </row>
    <row r="5" spans="1:19" ht="15.75">
      <c r="A5" s="65" t="s">
        <v>16</v>
      </c>
      <c r="B5" s="24" t="s">
        <v>6</v>
      </c>
      <c r="C5" s="66">
        <v>24.858</v>
      </c>
      <c r="D5" s="67">
        <v>27.309</v>
      </c>
      <c r="E5" s="68">
        <f>IF(C5="","",MAX(C5,D5))</f>
        <v>27.309</v>
      </c>
      <c r="F5" s="69">
        <f>IF(C5="","",RANK(E5,$E$5:$E$16,1))</f>
        <v>6</v>
      </c>
      <c r="G5" s="70">
        <v>91.39</v>
      </c>
      <c r="H5" s="134"/>
      <c r="I5" s="71">
        <f>IF(G5="","",G5+H5)</f>
        <v>91.39</v>
      </c>
      <c r="J5" s="72">
        <v>116.88</v>
      </c>
      <c r="K5" s="135">
        <v>20</v>
      </c>
      <c r="L5" s="95">
        <f>IF(J5="","",J5+K5)</f>
        <v>136.88</v>
      </c>
      <c r="M5" s="73">
        <f>IF(I5="","",MIN(L5,I5))</f>
        <v>91.39</v>
      </c>
      <c r="N5" s="74">
        <f aca="true" t="shared" si="0" ref="N5:N16">IF(M5="","",RANK(M5,$M$5:$M$16,1))</f>
        <v>5</v>
      </c>
      <c r="O5" s="75">
        <f>IF(F5="","",SUM(N5,F5))</f>
        <v>11</v>
      </c>
      <c r="P5" s="76">
        <f>IF(O5="","",RANK(O5,$O$5:$O$16,1))</f>
        <v>6</v>
      </c>
      <c r="Q5" s="77">
        <f>IF(P5="","",VLOOKUP(P5,'Bodové hodnocení'!$A$1:$B$20,2,FALSE))</f>
        <v>6</v>
      </c>
      <c r="R5" s="78"/>
      <c r="S5" s="78"/>
    </row>
    <row r="6" spans="1:19" ht="15.75">
      <c r="A6" s="247" t="s">
        <v>18</v>
      </c>
      <c r="B6" s="191" t="s">
        <v>13</v>
      </c>
      <c r="C6" s="248">
        <v>22.851</v>
      </c>
      <c r="D6" s="249">
        <v>23.194</v>
      </c>
      <c r="E6" s="250">
        <f aca="true" t="shared" si="1" ref="E6:E11">IF(C6="","",MAX(C6,D6))</f>
        <v>23.194</v>
      </c>
      <c r="F6" s="251">
        <f>IF(C6="","",RANK(E6,$E$5:$E$16,1))</f>
        <v>1</v>
      </c>
      <c r="G6" s="252">
        <v>89.59</v>
      </c>
      <c r="H6" s="253"/>
      <c r="I6" s="254">
        <f aca="true" t="shared" si="2" ref="I6:I11">IF(G6="","",G6+H6)</f>
        <v>89.59</v>
      </c>
      <c r="J6" s="255">
        <v>100.89</v>
      </c>
      <c r="K6" s="253"/>
      <c r="L6" s="254">
        <f aca="true" t="shared" si="3" ref="L6:L11">IF(J6="","",J6+K6)</f>
        <v>100.89</v>
      </c>
      <c r="M6" s="254">
        <f aca="true" t="shared" si="4" ref="M6:M11">IF(I6="","",MIN(L6,I6))</f>
        <v>89.59</v>
      </c>
      <c r="N6" s="256">
        <f t="shared" si="0"/>
        <v>4</v>
      </c>
      <c r="O6" s="257">
        <f aca="true" t="shared" si="5" ref="O6:O11">IF(F6="","",SUM(N6,F6))</f>
        <v>5</v>
      </c>
      <c r="P6" s="258">
        <f>IF(O6="","",RANK(O6,$O$5:$O$16,1))</f>
        <v>2</v>
      </c>
      <c r="Q6" s="259">
        <f>IF(P6="","",VLOOKUP(P6,'Bodové hodnocení'!$A$1:$B$20,2,FALSE))</f>
        <v>10</v>
      </c>
      <c r="R6" s="78"/>
      <c r="S6" s="78"/>
    </row>
    <row r="7" spans="1:19" ht="15.75">
      <c r="A7" s="91" t="s">
        <v>19</v>
      </c>
      <c r="B7" s="33" t="s">
        <v>4</v>
      </c>
      <c r="C7" s="138">
        <v>52.502</v>
      </c>
      <c r="D7" s="139">
        <v>53.03</v>
      </c>
      <c r="E7" s="68">
        <f t="shared" si="1"/>
        <v>53.03</v>
      </c>
      <c r="F7" s="69">
        <f>IF(C7="","",RANK(E7,$E$5:$E$16,1))</f>
        <v>8</v>
      </c>
      <c r="G7" s="137">
        <v>86.22</v>
      </c>
      <c r="H7" s="134"/>
      <c r="I7" s="95">
        <f t="shared" si="2"/>
        <v>86.22</v>
      </c>
      <c r="J7" s="94"/>
      <c r="K7" s="134"/>
      <c r="L7" s="95">
        <f t="shared" si="3"/>
      </c>
      <c r="M7" s="96">
        <f t="shared" si="4"/>
        <v>86.22</v>
      </c>
      <c r="N7" s="97">
        <f t="shared" si="0"/>
        <v>3</v>
      </c>
      <c r="O7" s="98">
        <f t="shared" si="5"/>
        <v>11</v>
      </c>
      <c r="P7" s="76">
        <v>7</v>
      </c>
      <c r="Q7" s="77">
        <f>IF(P7="","",VLOOKUP(P7,'Bodové hodnocení'!$A$1:$B$20,2,FALSE))</f>
        <v>5</v>
      </c>
      <c r="R7" s="78"/>
      <c r="S7" s="78"/>
    </row>
    <row r="8" spans="1:19" ht="15.75">
      <c r="A8" s="247" t="s">
        <v>20</v>
      </c>
      <c r="B8" s="191" t="s">
        <v>17</v>
      </c>
      <c r="C8" s="248">
        <v>58.888</v>
      </c>
      <c r="D8" s="249">
        <v>58.333</v>
      </c>
      <c r="E8" s="250">
        <f t="shared" si="1"/>
        <v>58.888</v>
      </c>
      <c r="F8" s="251">
        <f>IF(C8="","",RANK(E8,$E$5:$E$16,1))</f>
        <v>10</v>
      </c>
      <c r="G8" s="252">
        <v>103.19</v>
      </c>
      <c r="H8" s="253"/>
      <c r="I8" s="254">
        <f t="shared" si="2"/>
        <v>103.19</v>
      </c>
      <c r="J8" s="255"/>
      <c r="K8" s="253"/>
      <c r="L8" s="254">
        <f t="shared" si="3"/>
      </c>
      <c r="M8" s="254">
        <f t="shared" si="4"/>
        <v>103.19</v>
      </c>
      <c r="N8" s="256">
        <f t="shared" si="0"/>
        <v>8</v>
      </c>
      <c r="O8" s="257">
        <f t="shared" si="5"/>
        <v>18</v>
      </c>
      <c r="P8" s="258">
        <f>IF(O8="","",RANK(O8,$O$5:$O$16,1))</f>
        <v>9</v>
      </c>
      <c r="Q8" s="259">
        <f>IF(P8="","",VLOOKUP(P8,'Bodové hodnocení'!$A$1:$B$20,2,FALSE))</f>
        <v>3</v>
      </c>
      <c r="R8" s="78"/>
      <c r="S8" s="78"/>
    </row>
    <row r="9" spans="1:19" ht="15.75">
      <c r="A9" s="91" t="s">
        <v>21</v>
      </c>
      <c r="B9" s="39" t="s">
        <v>10</v>
      </c>
      <c r="C9" s="138">
        <v>25.312</v>
      </c>
      <c r="D9" s="139">
        <v>24.435</v>
      </c>
      <c r="E9" s="68">
        <f t="shared" si="1"/>
        <v>25.312</v>
      </c>
      <c r="F9" s="69">
        <f>IF(C9="","",RANK(E9,$E$5:$E$16,1))</f>
        <v>4</v>
      </c>
      <c r="G9" s="137">
        <v>84.9</v>
      </c>
      <c r="H9" s="134">
        <v>10</v>
      </c>
      <c r="I9" s="95">
        <f t="shared" si="2"/>
        <v>94.9</v>
      </c>
      <c r="J9" s="94"/>
      <c r="K9" s="134"/>
      <c r="L9" s="95">
        <f t="shared" si="3"/>
      </c>
      <c r="M9" s="96">
        <f t="shared" si="4"/>
        <v>94.9</v>
      </c>
      <c r="N9" s="97">
        <f t="shared" si="0"/>
        <v>6</v>
      </c>
      <c r="O9" s="98">
        <f t="shared" si="5"/>
        <v>10</v>
      </c>
      <c r="P9" s="76">
        <f>IF(O9="","",RANK(O9,$O$5:$O$16,1))</f>
        <v>5</v>
      </c>
      <c r="Q9" s="77">
        <f>IF(P9="","",VLOOKUP(P9,'Bodové hodnocení'!$A$1:$B$20,2,FALSE))</f>
        <v>7</v>
      </c>
      <c r="R9" s="78"/>
      <c r="S9" s="78"/>
    </row>
    <row r="10" spans="1:19" ht="15.75">
      <c r="A10" s="247" t="s">
        <v>22</v>
      </c>
      <c r="B10" s="192" t="s">
        <v>31</v>
      </c>
      <c r="C10" s="248">
        <v>27.936</v>
      </c>
      <c r="D10" s="249">
        <v>28.335</v>
      </c>
      <c r="E10" s="250" t="s">
        <v>96</v>
      </c>
      <c r="F10" s="251">
        <v>11</v>
      </c>
      <c r="G10" s="252">
        <v>104.18</v>
      </c>
      <c r="H10" s="253"/>
      <c r="I10" s="254">
        <f t="shared" si="2"/>
        <v>104.18</v>
      </c>
      <c r="J10" s="255"/>
      <c r="K10" s="253"/>
      <c r="L10" s="254">
        <f t="shared" si="3"/>
      </c>
      <c r="M10" s="254">
        <f t="shared" si="4"/>
        <v>104.18</v>
      </c>
      <c r="N10" s="256">
        <f t="shared" si="0"/>
        <v>9</v>
      </c>
      <c r="O10" s="257">
        <f t="shared" si="5"/>
        <v>20</v>
      </c>
      <c r="P10" s="258">
        <v>11</v>
      </c>
      <c r="Q10" s="259">
        <f>IF(P10="","",VLOOKUP(P10,'Bodové hodnocení'!$A$1:$B$20,2,FALSE))</f>
        <v>1</v>
      </c>
      <c r="R10" s="78"/>
      <c r="S10" s="78"/>
    </row>
    <row r="11" spans="1:19" ht="15.75">
      <c r="A11" s="91" t="s">
        <v>23</v>
      </c>
      <c r="B11" s="39" t="s">
        <v>14</v>
      </c>
      <c r="C11" s="138">
        <v>23.689</v>
      </c>
      <c r="D11" s="139">
        <v>23.765</v>
      </c>
      <c r="E11" s="68">
        <f t="shared" si="1"/>
        <v>23.765</v>
      </c>
      <c r="F11" s="69">
        <f>IF(C11="","",RANK(E11,$E$5:$E$16,1))</f>
        <v>2</v>
      </c>
      <c r="G11" s="137">
        <v>91.19</v>
      </c>
      <c r="H11" s="134">
        <v>10</v>
      </c>
      <c r="I11" s="95">
        <f t="shared" si="2"/>
        <v>101.19</v>
      </c>
      <c r="J11" s="94">
        <v>85.92</v>
      </c>
      <c r="K11" s="134">
        <v>10</v>
      </c>
      <c r="L11" s="95">
        <f t="shared" si="3"/>
        <v>95.92</v>
      </c>
      <c r="M11" s="96">
        <f t="shared" si="4"/>
        <v>95.92</v>
      </c>
      <c r="N11" s="97">
        <f t="shared" si="0"/>
        <v>7</v>
      </c>
      <c r="O11" s="98">
        <f t="shared" si="5"/>
        <v>9</v>
      </c>
      <c r="P11" s="76">
        <f>IF(O11="","",RANK(O11,$O$5:$O$16,1))</f>
        <v>3</v>
      </c>
      <c r="Q11" s="77">
        <f>IF(P11="","",VLOOKUP(P11,'Bodové hodnocení'!$A$1:$B$20,2,FALSE))</f>
        <v>9</v>
      </c>
      <c r="R11" s="78"/>
      <c r="S11" s="78"/>
    </row>
    <row r="12" spans="1:19" ht="15.75">
      <c r="A12" s="247" t="s">
        <v>25</v>
      </c>
      <c r="B12" s="192" t="s">
        <v>24</v>
      </c>
      <c r="C12" s="248">
        <v>24.172</v>
      </c>
      <c r="D12" s="249">
        <v>31.205</v>
      </c>
      <c r="E12" s="250">
        <f>IF(C12="","",MAX(C12,D12))</f>
        <v>31.205</v>
      </c>
      <c r="F12" s="251">
        <f>IF(C12="","",RANK(E12,$E$5:$E$16,1))</f>
        <v>7</v>
      </c>
      <c r="G12" s="252">
        <v>81.15</v>
      </c>
      <c r="H12" s="253"/>
      <c r="I12" s="254">
        <f>IF(G12="","",G12+H12)</f>
        <v>81.15</v>
      </c>
      <c r="J12" s="255"/>
      <c r="K12" s="253"/>
      <c r="L12" s="254">
        <f>IF(J12="","",J12+K12)</f>
      </c>
      <c r="M12" s="254">
        <f>IF(I12="","",MIN(L12,I12))</f>
        <v>81.15</v>
      </c>
      <c r="N12" s="256">
        <f t="shared" si="0"/>
        <v>2</v>
      </c>
      <c r="O12" s="257">
        <f>IF(F12="","",SUM(N12,F12))</f>
        <v>9</v>
      </c>
      <c r="P12" s="258">
        <v>4</v>
      </c>
      <c r="Q12" s="259">
        <f>IF(P12="","",VLOOKUP(P12,'Bodové hodnocení'!$A$1:$B$20,2,FALSE))</f>
        <v>8</v>
      </c>
      <c r="R12" s="78"/>
      <c r="S12" s="78"/>
    </row>
    <row r="13" spans="1:19" ht="15.75">
      <c r="A13" s="91" t="s">
        <v>26</v>
      </c>
      <c r="B13" s="41" t="s">
        <v>7</v>
      </c>
      <c r="C13" s="138">
        <v>25.9</v>
      </c>
      <c r="D13" s="139">
        <v>25.911</v>
      </c>
      <c r="E13" s="68">
        <f>IF(C13="","",MAX(C13,D13))</f>
        <v>25.911</v>
      </c>
      <c r="F13" s="69">
        <f>IF(C13="","",RANK(E13,$E$5:$E$16,1))</f>
        <v>5</v>
      </c>
      <c r="G13" s="137">
        <v>100.98</v>
      </c>
      <c r="H13" s="134">
        <v>30</v>
      </c>
      <c r="I13" s="95">
        <f>IF(G13="","",G13+H13)</f>
        <v>130.98000000000002</v>
      </c>
      <c r="J13" s="94"/>
      <c r="K13" s="134"/>
      <c r="L13" s="95">
        <f>IF(J13="","",J13+K13)</f>
      </c>
      <c r="M13" s="96">
        <f>IF(I13="","",MIN(L13,I13))</f>
        <v>130.98000000000002</v>
      </c>
      <c r="N13" s="97">
        <f t="shared" si="0"/>
        <v>10</v>
      </c>
      <c r="O13" s="98">
        <f>IF(F13="","",SUM(N13,F13))</f>
        <v>15</v>
      </c>
      <c r="P13" s="76">
        <f>IF(O13="","",RANK(O13,$O$5:$O$16,1))</f>
        <v>8</v>
      </c>
      <c r="Q13" s="77">
        <f>IF(P13="","",VLOOKUP(P13,'Bodové hodnocení'!$A$1:$B$20,2,FALSE))</f>
        <v>4</v>
      </c>
      <c r="R13" s="78"/>
      <c r="S13" s="78"/>
    </row>
    <row r="14" spans="1:19" ht="15.75">
      <c r="A14" s="247" t="s">
        <v>27</v>
      </c>
      <c r="B14" s="193" t="s">
        <v>5</v>
      </c>
      <c r="C14" s="248">
        <v>24.525</v>
      </c>
      <c r="D14" s="249">
        <v>23.696</v>
      </c>
      <c r="E14" s="250">
        <f>IF(C14="","",MAX(C14,D14))</f>
        <v>24.525</v>
      </c>
      <c r="F14" s="251">
        <f>IF(C14="","",RANK(E14,$E$5:$E$16,1))</f>
        <v>3</v>
      </c>
      <c r="G14" s="252">
        <v>80.97</v>
      </c>
      <c r="H14" s="253"/>
      <c r="I14" s="254">
        <f>IF(G14="","",G14+H14)</f>
        <v>80.97</v>
      </c>
      <c r="J14" s="255"/>
      <c r="K14" s="253"/>
      <c r="L14" s="254">
        <f>IF(J14="","",J14+K14)</f>
      </c>
      <c r="M14" s="254">
        <f>IF(I14="","",MIN(L14,I14))</f>
        <v>80.97</v>
      </c>
      <c r="N14" s="256">
        <f t="shared" si="0"/>
        <v>1</v>
      </c>
      <c r="O14" s="257">
        <f>IF(F14="","",SUM(N14,F14))</f>
        <v>4</v>
      </c>
      <c r="P14" s="258">
        <f>IF(O14="","",RANK(O14,$O$5:$O$16,1))</f>
        <v>1</v>
      </c>
      <c r="Q14" s="259">
        <f>IF(P14="","",VLOOKUP(P14,'Bodové hodnocení'!$A$1:$B$20,2,FALSE))</f>
        <v>11</v>
      </c>
      <c r="R14" s="78"/>
      <c r="S14" s="78"/>
    </row>
    <row r="15" spans="1:19" ht="15.75">
      <c r="A15" s="91" t="s">
        <v>28</v>
      </c>
      <c r="B15" s="39" t="s">
        <v>29</v>
      </c>
      <c r="C15" s="138">
        <v>50.825</v>
      </c>
      <c r="D15" s="139">
        <v>56.984</v>
      </c>
      <c r="E15" s="68">
        <f>IF(C15="","",MAX(C15,D15))</f>
        <v>56.984</v>
      </c>
      <c r="F15" s="69">
        <f>IF(C15="","",RANK(E15,$E$5:$E$16,1))</f>
        <v>9</v>
      </c>
      <c r="G15" s="137">
        <v>126.12</v>
      </c>
      <c r="H15" s="134">
        <v>30</v>
      </c>
      <c r="I15" s="95">
        <f>IF(G15="","",G15+H15)</f>
        <v>156.12</v>
      </c>
      <c r="J15" s="94"/>
      <c r="K15" s="134"/>
      <c r="L15" s="95">
        <f>IF(J15="","",J15+K15)</f>
      </c>
      <c r="M15" s="96">
        <f>IF(I15="","",MIN(L15,I15))</f>
        <v>156.12</v>
      </c>
      <c r="N15" s="97">
        <f t="shared" si="0"/>
        <v>11</v>
      </c>
      <c r="O15" s="98">
        <f>IF(F15="","",SUM(N15,F15))</f>
        <v>20</v>
      </c>
      <c r="P15" s="76">
        <f>IF(O15="","",RANK(O15,$O$5:$O$16,1))</f>
        <v>10</v>
      </c>
      <c r="Q15" s="77">
        <f>IF(P15="","",VLOOKUP(P15,'Bodové hodnocení'!$A$1:$B$20,2,FALSE))</f>
        <v>2</v>
      </c>
      <c r="R15" s="78"/>
      <c r="S15" s="78"/>
    </row>
    <row r="16" spans="1:19" ht="16.5" thickBot="1">
      <c r="A16" s="247" t="s">
        <v>30</v>
      </c>
      <c r="B16" s="194" t="s">
        <v>8</v>
      </c>
      <c r="C16" s="248">
        <v>33.828</v>
      </c>
      <c r="D16" s="249">
        <v>44.865</v>
      </c>
      <c r="E16" s="250" t="s">
        <v>96</v>
      </c>
      <c r="F16" s="251">
        <v>11</v>
      </c>
      <c r="G16" s="252">
        <v>125.69</v>
      </c>
      <c r="H16" s="253">
        <v>50</v>
      </c>
      <c r="I16" s="254">
        <f>IF(G16="","",G16+H16)</f>
        <v>175.69</v>
      </c>
      <c r="J16" s="255"/>
      <c r="K16" s="253"/>
      <c r="L16" s="254">
        <f>IF(J16="","",J16+K16)</f>
      </c>
      <c r="M16" s="254">
        <f>IF(I16="","",MIN(L16,I16))</f>
        <v>175.69</v>
      </c>
      <c r="N16" s="256">
        <f t="shared" si="0"/>
        <v>12</v>
      </c>
      <c r="O16" s="257">
        <f>IF(F16="","",SUM(N16,F16))</f>
        <v>23</v>
      </c>
      <c r="P16" s="258">
        <f>IF(O16="","",RANK(O16,$O$5:$O$16,1))</f>
        <v>12</v>
      </c>
      <c r="Q16" s="259">
        <f>IF(P16="","",VLOOKUP(P16,'Bodové hodnocení'!$A$1:$B$20,2,FALSE))</f>
        <v>1</v>
      </c>
      <c r="R16" s="78"/>
      <c r="S16" s="78"/>
    </row>
    <row r="17" spans="1:17" ht="16.5" thickBot="1">
      <c r="A17" s="100"/>
      <c r="B17" s="100"/>
      <c r="C17" s="101"/>
      <c r="D17" s="101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2"/>
      <c r="Q17" s="103"/>
    </row>
    <row r="18" spans="1:17" ht="15.75" customHeight="1" thickBot="1">
      <c r="A18" s="399" t="s">
        <v>47</v>
      </c>
      <c r="B18" s="399"/>
      <c r="C18" s="399" t="s">
        <v>35</v>
      </c>
      <c r="D18" s="399"/>
      <c r="E18" s="399"/>
      <c r="F18" s="399"/>
      <c r="G18" s="400" t="s">
        <v>48</v>
      </c>
      <c r="H18" s="400"/>
      <c r="I18" s="400"/>
      <c r="J18" s="400"/>
      <c r="K18" s="400"/>
      <c r="L18" s="400"/>
      <c r="M18" s="400"/>
      <c r="N18" s="400"/>
      <c r="O18" s="393" t="s">
        <v>37</v>
      </c>
      <c r="P18" s="394" t="s">
        <v>38</v>
      </c>
      <c r="Q18" s="395" t="s">
        <v>39</v>
      </c>
    </row>
    <row r="19" spans="1:17" ht="16.5" thickBot="1">
      <c r="A19" s="260" t="s">
        <v>40</v>
      </c>
      <c r="B19" s="240" t="s">
        <v>2</v>
      </c>
      <c r="C19" s="239" t="s">
        <v>41</v>
      </c>
      <c r="D19" s="241" t="s">
        <v>42</v>
      </c>
      <c r="E19" s="261" t="s">
        <v>43</v>
      </c>
      <c r="F19" s="243" t="s">
        <v>44</v>
      </c>
      <c r="G19" s="239" t="s">
        <v>45</v>
      </c>
      <c r="H19" s="245" t="s">
        <v>49</v>
      </c>
      <c r="I19" s="262"/>
      <c r="J19" s="241" t="s">
        <v>46</v>
      </c>
      <c r="K19" s="245" t="s">
        <v>49</v>
      </c>
      <c r="L19" s="245"/>
      <c r="M19" s="261" t="s">
        <v>43</v>
      </c>
      <c r="N19" s="243" t="s">
        <v>44</v>
      </c>
      <c r="O19" s="393"/>
      <c r="P19" s="394"/>
      <c r="Q19" s="395"/>
    </row>
    <row r="20" spans="1:19" ht="15.75">
      <c r="A20" s="65" t="s">
        <v>16</v>
      </c>
      <c r="B20" s="49" t="s">
        <v>4</v>
      </c>
      <c r="C20" s="66">
        <v>28.738</v>
      </c>
      <c r="D20" s="143">
        <v>29.36</v>
      </c>
      <c r="E20" s="68">
        <f aca="true" t="shared" si="6" ref="E20:E32">IF(C20="","",MAX(C20,D20))</f>
        <v>29.36</v>
      </c>
      <c r="F20" s="129">
        <f>IF(C20="","",RANK(E20,$E$20:$E$32,1))</f>
        <v>6</v>
      </c>
      <c r="G20" s="144">
        <v>69.94</v>
      </c>
      <c r="H20" s="135"/>
      <c r="I20" s="71">
        <f aca="true" t="shared" si="7" ref="I20:I30">IF(G20="","",G20+H20)</f>
        <v>69.94</v>
      </c>
      <c r="J20" s="72">
        <v>89.33</v>
      </c>
      <c r="K20" s="135">
        <v>10</v>
      </c>
      <c r="L20" s="71">
        <f aca="true" t="shared" si="8" ref="L20:L30">IF(J20="","",J20+K20)</f>
        <v>99.33</v>
      </c>
      <c r="M20" s="118">
        <f aca="true" t="shared" si="9" ref="M20:M30">IF(I20="","",MIN(L20,I20))</f>
        <v>69.94</v>
      </c>
      <c r="N20" s="74">
        <f aca="true" t="shared" si="10" ref="N20:N32">IF(M20="","",RANK(M20,$M$20:$M$32,1))</f>
        <v>6</v>
      </c>
      <c r="O20" s="98">
        <f aca="true" t="shared" si="11" ref="O20:O30">IF(F20="","",SUM(N20,F20))</f>
        <v>12</v>
      </c>
      <c r="P20" s="76">
        <f>IF(O20="","",RANK(O20,$O$20:$O$32,1))</f>
        <v>4</v>
      </c>
      <c r="Q20" s="77">
        <f>IF(P20="","",VLOOKUP(P20,'Bodové hodnocení'!$A$1:$B$20,2,FALSE))</f>
        <v>8</v>
      </c>
      <c r="R20" s="78"/>
      <c r="S20" s="78"/>
    </row>
    <row r="21" spans="1:19" ht="15.75">
      <c r="A21" s="247" t="s">
        <v>18</v>
      </c>
      <c r="B21" s="191" t="s">
        <v>6</v>
      </c>
      <c r="C21" s="248" t="s">
        <v>96</v>
      </c>
      <c r="D21" s="263" t="s">
        <v>96</v>
      </c>
      <c r="E21" s="250" t="s">
        <v>96</v>
      </c>
      <c r="F21" s="256">
        <v>12</v>
      </c>
      <c r="G21" s="252">
        <v>65.22</v>
      </c>
      <c r="H21" s="253"/>
      <c r="I21" s="254">
        <f t="shared" si="7"/>
        <v>65.22</v>
      </c>
      <c r="J21" s="255"/>
      <c r="K21" s="253"/>
      <c r="L21" s="254">
        <f t="shared" si="8"/>
      </c>
      <c r="M21" s="254">
        <f t="shared" si="9"/>
        <v>65.22</v>
      </c>
      <c r="N21" s="256">
        <f t="shared" si="10"/>
        <v>4</v>
      </c>
      <c r="O21" s="257">
        <f t="shared" si="11"/>
        <v>16</v>
      </c>
      <c r="P21" s="258">
        <f>IF(O21="","",RANK(O21,$O$20:$O$32,1))</f>
        <v>9</v>
      </c>
      <c r="Q21" s="259">
        <f>IF(P21="","",VLOOKUP(P21,'Bodové hodnocení'!$A$1:$B$20,2,FALSE))</f>
        <v>3</v>
      </c>
      <c r="R21" s="78"/>
      <c r="S21" s="78"/>
    </row>
    <row r="22" spans="1:19" ht="15.75">
      <c r="A22" s="91" t="s">
        <v>19</v>
      </c>
      <c r="B22" s="33" t="s">
        <v>13</v>
      </c>
      <c r="C22" s="92">
        <v>19.658</v>
      </c>
      <c r="D22" s="127">
        <v>20.655</v>
      </c>
      <c r="E22" s="68">
        <f t="shared" si="6"/>
        <v>20.655</v>
      </c>
      <c r="F22" s="129">
        <f aca="true" t="shared" si="12" ref="F22:F30">IF(C22="","",RANK(E22,$E$20:$E$32,1))</f>
        <v>2</v>
      </c>
      <c r="G22" s="130">
        <v>62.43</v>
      </c>
      <c r="H22" s="134"/>
      <c r="I22" s="95">
        <f t="shared" si="7"/>
        <v>62.43</v>
      </c>
      <c r="J22" s="94"/>
      <c r="K22" s="134"/>
      <c r="L22" s="95">
        <f t="shared" si="8"/>
      </c>
      <c r="M22" s="96">
        <f t="shared" si="9"/>
        <v>62.43</v>
      </c>
      <c r="N22" s="97">
        <f t="shared" si="10"/>
        <v>1</v>
      </c>
      <c r="O22" s="98">
        <f t="shared" si="11"/>
        <v>3</v>
      </c>
      <c r="P22" s="76">
        <f>IF(O22="","",RANK(O22,$O$20:$O$32,1))</f>
        <v>1</v>
      </c>
      <c r="Q22" s="77">
        <f>IF(P22="","",VLOOKUP(P22,'Bodové hodnocení'!$A$1:$B$20,2,FALSE))</f>
        <v>11</v>
      </c>
      <c r="R22" s="78"/>
      <c r="S22" s="104"/>
    </row>
    <row r="23" spans="1:19" ht="15.75">
      <c r="A23" s="247" t="s">
        <v>20</v>
      </c>
      <c r="B23" s="191" t="s">
        <v>10</v>
      </c>
      <c r="C23" s="248">
        <v>25.393</v>
      </c>
      <c r="D23" s="263">
        <v>23.748</v>
      </c>
      <c r="E23" s="250">
        <f t="shared" si="6"/>
        <v>25.393</v>
      </c>
      <c r="F23" s="256">
        <f t="shared" si="12"/>
        <v>5</v>
      </c>
      <c r="G23" s="252">
        <v>79.94</v>
      </c>
      <c r="H23" s="253">
        <v>10</v>
      </c>
      <c r="I23" s="254">
        <f t="shared" si="7"/>
        <v>89.94</v>
      </c>
      <c r="J23" s="255"/>
      <c r="K23" s="253"/>
      <c r="L23" s="254">
        <f t="shared" si="8"/>
      </c>
      <c r="M23" s="254">
        <f t="shared" si="9"/>
        <v>89.94</v>
      </c>
      <c r="N23" s="256">
        <f t="shared" si="10"/>
        <v>9</v>
      </c>
      <c r="O23" s="257">
        <f t="shared" si="11"/>
        <v>14</v>
      </c>
      <c r="P23" s="258">
        <v>7</v>
      </c>
      <c r="Q23" s="259">
        <f>IF(P23="","",VLOOKUP(P23,'Bodové hodnocení'!$A$1:$B$20,2,FALSE))</f>
        <v>5</v>
      </c>
      <c r="R23" s="78"/>
      <c r="S23" s="105">
        <f>IF(R23="","",VLOOKUP(R23,'Bodové hodnocení'!$A$1:$B$20,2,FALSE))</f>
      </c>
    </row>
    <row r="24" spans="1:19" ht="15.75">
      <c r="A24" s="91" t="s">
        <v>21</v>
      </c>
      <c r="B24" s="39" t="s">
        <v>17</v>
      </c>
      <c r="C24" s="92">
        <v>21.499</v>
      </c>
      <c r="D24" s="127">
        <v>21.827</v>
      </c>
      <c r="E24" s="68">
        <f t="shared" si="6"/>
        <v>21.827</v>
      </c>
      <c r="F24" s="129">
        <f t="shared" si="12"/>
        <v>3</v>
      </c>
      <c r="G24" s="130">
        <v>63.85</v>
      </c>
      <c r="H24" s="134"/>
      <c r="I24" s="95">
        <f t="shared" si="7"/>
        <v>63.85</v>
      </c>
      <c r="J24" s="94">
        <v>83.78</v>
      </c>
      <c r="K24" s="134">
        <v>10</v>
      </c>
      <c r="L24" s="95">
        <f t="shared" si="8"/>
        <v>93.78</v>
      </c>
      <c r="M24" s="96">
        <f t="shared" si="9"/>
        <v>63.85</v>
      </c>
      <c r="N24" s="97">
        <f t="shared" si="10"/>
        <v>2</v>
      </c>
      <c r="O24" s="98">
        <f t="shared" si="11"/>
        <v>5</v>
      </c>
      <c r="P24" s="76">
        <f aca="true" t="shared" si="13" ref="P24:P32">IF(O24="","",RANK(O24,$O$20:$O$32,1))</f>
        <v>2</v>
      </c>
      <c r="Q24" s="77">
        <f>IF(P24="","",VLOOKUP(P24,'Bodové hodnocení'!$A$1:$B$20,2,FALSE))</f>
        <v>10</v>
      </c>
      <c r="R24" s="78"/>
      <c r="S24" s="105">
        <f>IF(R24="","",VLOOKUP(R24,'Bodové hodnocení'!$A$1:$B$20,2,FALSE))</f>
      </c>
    </row>
    <row r="25" spans="1:19" ht="15.75">
      <c r="A25" s="247" t="s">
        <v>22</v>
      </c>
      <c r="B25" s="192" t="s">
        <v>7</v>
      </c>
      <c r="C25" s="248">
        <v>18.304</v>
      </c>
      <c r="D25" s="263">
        <v>20.475</v>
      </c>
      <c r="E25" s="250">
        <f t="shared" si="6"/>
        <v>20.475</v>
      </c>
      <c r="F25" s="256">
        <f t="shared" si="12"/>
        <v>1</v>
      </c>
      <c r="G25" s="252">
        <v>106.12</v>
      </c>
      <c r="H25" s="253"/>
      <c r="I25" s="254">
        <f t="shared" si="7"/>
        <v>106.12</v>
      </c>
      <c r="J25" s="255"/>
      <c r="K25" s="253"/>
      <c r="L25" s="254">
        <f t="shared" si="8"/>
      </c>
      <c r="M25" s="254">
        <f t="shared" si="9"/>
        <v>106.12</v>
      </c>
      <c r="N25" s="256">
        <f t="shared" si="10"/>
        <v>13</v>
      </c>
      <c r="O25" s="257">
        <f t="shared" si="11"/>
        <v>14</v>
      </c>
      <c r="P25" s="258">
        <f t="shared" si="13"/>
        <v>6</v>
      </c>
      <c r="Q25" s="259">
        <f>IF(P25="","",VLOOKUP(P25,'Bodové hodnocení'!$A$1:$B$20,2,FALSE))</f>
        <v>6</v>
      </c>
      <c r="R25" s="78"/>
      <c r="S25" s="104"/>
    </row>
    <row r="26" spans="1:19" ht="15.75">
      <c r="A26" s="91" t="s">
        <v>23</v>
      </c>
      <c r="B26" s="39" t="s">
        <v>31</v>
      </c>
      <c r="C26" s="92">
        <v>32.989</v>
      </c>
      <c r="D26" s="127">
        <v>34.943</v>
      </c>
      <c r="E26" s="68">
        <f t="shared" si="6"/>
        <v>34.943</v>
      </c>
      <c r="F26" s="129">
        <f t="shared" si="12"/>
        <v>9</v>
      </c>
      <c r="G26" s="130">
        <v>84.78</v>
      </c>
      <c r="H26" s="134"/>
      <c r="I26" s="95">
        <f t="shared" si="7"/>
        <v>84.78</v>
      </c>
      <c r="J26" s="94"/>
      <c r="K26" s="134"/>
      <c r="L26" s="95">
        <f t="shared" si="8"/>
      </c>
      <c r="M26" s="96">
        <f t="shared" si="9"/>
        <v>84.78</v>
      </c>
      <c r="N26" s="97">
        <f t="shared" si="10"/>
        <v>8</v>
      </c>
      <c r="O26" s="98">
        <f t="shared" si="11"/>
        <v>17</v>
      </c>
      <c r="P26" s="76">
        <f t="shared" si="13"/>
        <v>10</v>
      </c>
      <c r="Q26" s="77">
        <f>IF(P26="","",VLOOKUP(P26,'Bodové hodnocení'!$A$1:$B$20,2,FALSE))</f>
        <v>2</v>
      </c>
      <c r="R26" s="78"/>
      <c r="S26" s="78"/>
    </row>
    <row r="27" spans="1:17" ht="15.75">
      <c r="A27" s="247" t="s">
        <v>25</v>
      </c>
      <c r="B27" s="192" t="s">
        <v>14</v>
      </c>
      <c r="C27" s="248">
        <v>22.785</v>
      </c>
      <c r="D27" s="263">
        <v>30.845</v>
      </c>
      <c r="E27" s="250">
        <f t="shared" si="6"/>
        <v>30.845</v>
      </c>
      <c r="F27" s="256">
        <f t="shared" si="12"/>
        <v>7</v>
      </c>
      <c r="G27" s="252">
        <v>69.4</v>
      </c>
      <c r="H27" s="253"/>
      <c r="I27" s="254">
        <f t="shared" si="7"/>
        <v>69.4</v>
      </c>
      <c r="J27" s="255">
        <v>79.03</v>
      </c>
      <c r="K27" s="253"/>
      <c r="L27" s="254">
        <f t="shared" si="8"/>
        <v>79.03</v>
      </c>
      <c r="M27" s="254">
        <f t="shared" si="9"/>
        <v>69.4</v>
      </c>
      <c r="N27" s="256">
        <f t="shared" si="10"/>
        <v>5</v>
      </c>
      <c r="O27" s="257">
        <f t="shared" si="11"/>
        <v>12</v>
      </c>
      <c r="P27" s="258">
        <v>5</v>
      </c>
      <c r="Q27" s="259">
        <f>IF(P27="","",VLOOKUP(P27,'Bodové hodnocení'!$A$1:$B$20,2,FALSE))</f>
        <v>7</v>
      </c>
    </row>
    <row r="28" spans="1:17" ht="15.75">
      <c r="A28" s="91" t="s">
        <v>26</v>
      </c>
      <c r="B28" s="41" t="s">
        <v>8</v>
      </c>
      <c r="C28" s="92">
        <v>31.156</v>
      </c>
      <c r="D28" s="127">
        <v>28.578</v>
      </c>
      <c r="E28" s="68">
        <f t="shared" si="6"/>
        <v>31.156</v>
      </c>
      <c r="F28" s="129">
        <f t="shared" si="12"/>
        <v>8</v>
      </c>
      <c r="G28" s="130">
        <v>70.35</v>
      </c>
      <c r="H28" s="134">
        <v>20</v>
      </c>
      <c r="I28" s="95">
        <f t="shared" si="7"/>
        <v>90.35</v>
      </c>
      <c r="J28" s="94"/>
      <c r="K28" s="134"/>
      <c r="L28" s="95">
        <f t="shared" si="8"/>
      </c>
      <c r="M28" s="96">
        <f t="shared" si="9"/>
        <v>90.35</v>
      </c>
      <c r="N28" s="97">
        <f t="shared" si="10"/>
        <v>10</v>
      </c>
      <c r="O28" s="98">
        <f t="shared" si="11"/>
        <v>18</v>
      </c>
      <c r="P28" s="76">
        <f t="shared" si="13"/>
        <v>11</v>
      </c>
      <c r="Q28" s="77">
        <f>IF(P28="","",VLOOKUP(P28,'Bodové hodnocení'!$A$1:$B$20,2,FALSE))</f>
        <v>1</v>
      </c>
    </row>
    <row r="29" spans="1:17" ht="15.75">
      <c r="A29" s="247" t="s">
        <v>27</v>
      </c>
      <c r="B29" s="193" t="s">
        <v>12</v>
      </c>
      <c r="C29" s="264">
        <v>23.984</v>
      </c>
      <c r="D29" s="263">
        <v>23.77</v>
      </c>
      <c r="E29" s="250">
        <f t="shared" si="6"/>
        <v>23.984</v>
      </c>
      <c r="F29" s="256">
        <f t="shared" si="12"/>
        <v>4</v>
      </c>
      <c r="G29" s="252">
        <v>72.95</v>
      </c>
      <c r="H29" s="253"/>
      <c r="I29" s="254">
        <f t="shared" si="7"/>
        <v>72.95</v>
      </c>
      <c r="J29" s="255"/>
      <c r="K29" s="253"/>
      <c r="L29" s="254">
        <f t="shared" si="8"/>
      </c>
      <c r="M29" s="254">
        <f t="shared" si="9"/>
        <v>72.95</v>
      </c>
      <c r="N29" s="256">
        <f t="shared" si="10"/>
        <v>7</v>
      </c>
      <c r="O29" s="257">
        <f t="shared" si="11"/>
        <v>11</v>
      </c>
      <c r="P29" s="258">
        <f t="shared" si="13"/>
        <v>3</v>
      </c>
      <c r="Q29" s="259">
        <f>IF(P29="","",VLOOKUP(P29,'Bodové hodnocení'!$A$1:$B$20,2,FALSE))</f>
        <v>9</v>
      </c>
    </row>
    <row r="30" spans="1:17" ht="15.75">
      <c r="A30" s="132" t="s">
        <v>28</v>
      </c>
      <c r="B30" s="39" t="s">
        <v>9</v>
      </c>
      <c r="C30" s="92">
        <v>35.419</v>
      </c>
      <c r="D30" s="146">
        <v>41.379</v>
      </c>
      <c r="E30" s="68">
        <f t="shared" si="6"/>
        <v>41.379</v>
      </c>
      <c r="F30" s="129">
        <f t="shared" si="12"/>
        <v>10</v>
      </c>
      <c r="G30" s="130">
        <v>100.38</v>
      </c>
      <c r="H30" s="134"/>
      <c r="I30" s="95">
        <f t="shared" si="7"/>
        <v>100.38</v>
      </c>
      <c r="J30" s="94">
        <v>101.7</v>
      </c>
      <c r="K30" s="134"/>
      <c r="L30" s="95">
        <f t="shared" si="8"/>
        <v>101.7</v>
      </c>
      <c r="M30" s="96">
        <f t="shared" si="9"/>
        <v>100.38</v>
      </c>
      <c r="N30" s="97">
        <f t="shared" si="10"/>
        <v>11</v>
      </c>
      <c r="O30" s="98">
        <f t="shared" si="11"/>
        <v>21</v>
      </c>
      <c r="P30" s="76">
        <f t="shared" si="13"/>
        <v>12</v>
      </c>
      <c r="Q30" s="77">
        <f>IF(P30="","",VLOOKUP(P30,'Bodové hodnocení'!$A$1:$B$20,2,FALSE))</f>
        <v>1</v>
      </c>
    </row>
    <row r="31" spans="1:17" ht="15.75">
      <c r="A31" s="247" t="s">
        <v>30</v>
      </c>
      <c r="B31" s="194" t="s">
        <v>5</v>
      </c>
      <c r="C31" s="264">
        <v>22.933</v>
      </c>
      <c r="D31" s="263" t="s">
        <v>96</v>
      </c>
      <c r="E31" s="250" t="s">
        <v>96</v>
      </c>
      <c r="F31" s="256">
        <v>12</v>
      </c>
      <c r="G31" s="252">
        <v>64.74</v>
      </c>
      <c r="H31" s="253"/>
      <c r="I31" s="254">
        <f>IF(G31="","",G31+H31)</f>
        <v>64.74</v>
      </c>
      <c r="J31" s="255"/>
      <c r="K31" s="253"/>
      <c r="L31" s="254">
        <f>IF(J31="","",J31+K31)</f>
      </c>
      <c r="M31" s="254">
        <f>IF(I31="","",MIN(L31,I31))</f>
        <v>64.74</v>
      </c>
      <c r="N31" s="256">
        <f t="shared" si="10"/>
        <v>3</v>
      </c>
      <c r="O31" s="257">
        <f>IF(F31="","",SUM(N31,F31))</f>
        <v>15</v>
      </c>
      <c r="P31" s="258">
        <f t="shared" si="13"/>
        <v>8</v>
      </c>
      <c r="Q31" s="259">
        <f>IF(P31="","",VLOOKUP(P31,'Bodové hodnocení'!$A$1:$B$20,2,FALSE))</f>
        <v>4</v>
      </c>
    </row>
    <row r="32" spans="1:17" ht="16.5" thickBot="1">
      <c r="A32" s="225" t="s">
        <v>32</v>
      </c>
      <c r="B32" s="46" t="s">
        <v>29</v>
      </c>
      <c r="C32" s="226">
        <v>62.397</v>
      </c>
      <c r="D32" s="227">
        <v>64.334</v>
      </c>
      <c r="E32" s="228">
        <f t="shared" si="6"/>
        <v>64.334</v>
      </c>
      <c r="F32" s="229">
        <f>IF(C32="","",RANK(E32,$E$20:$E$32,1))</f>
        <v>11</v>
      </c>
      <c r="G32" s="230">
        <v>101.47</v>
      </c>
      <c r="H32" s="231"/>
      <c r="I32" s="232">
        <f>IF(G32="","",G32+H32)</f>
        <v>101.47</v>
      </c>
      <c r="J32" s="233"/>
      <c r="K32" s="231"/>
      <c r="L32" s="232">
        <f>IF(J32="","",J32+K32)</f>
      </c>
      <c r="M32" s="234">
        <f>IF(I32="","",MIN(L32,I32))</f>
        <v>101.47</v>
      </c>
      <c r="N32" s="235">
        <f t="shared" si="10"/>
        <v>12</v>
      </c>
      <c r="O32" s="236">
        <f>IF(F32="","",SUM(N32,F32))</f>
        <v>23</v>
      </c>
      <c r="P32" s="237">
        <f t="shared" si="13"/>
        <v>13</v>
      </c>
      <c r="Q32" s="238">
        <f>IF(P32="","",VLOOKUP(P32,'Bodové hodnocení'!$A$1:$B$20,2,FALSE))</f>
        <v>1</v>
      </c>
    </row>
    <row r="33" spans="1:17" ht="15.75">
      <c r="A33" s="52"/>
      <c r="B33" s="179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133"/>
      <c r="Q33" s="165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8:B18"/>
    <mergeCell ref="C18:F18"/>
    <mergeCell ref="G18:N18"/>
    <mergeCell ref="O18:O19"/>
    <mergeCell ref="P18:P19"/>
    <mergeCell ref="Q18:Q19"/>
  </mergeCells>
  <printOptions/>
  <pageMargins left="0.7874015748031497" right="0.4330708661417323" top="0.7874015748031497" bottom="0.7480314960629921" header="0.31496062992125984" footer="0.31496062992125984"/>
  <pageSetup horizontalDpi="300" verticalDpi="300" orientation="landscape" paperSize="9" scale="74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4" sqref="D4"/>
    </sheetView>
  </sheetViews>
  <sheetFormatPr defaultColWidth="9.140625" defaultRowHeight="15"/>
  <cols>
    <col min="1" max="2" width="9.140625" style="47" customWidth="1"/>
  </cols>
  <sheetData>
    <row r="1" spans="1:2" ht="15">
      <c r="A1" s="180">
        <v>1</v>
      </c>
      <c r="B1" s="181">
        <v>11</v>
      </c>
    </row>
    <row r="2" spans="1:2" ht="15">
      <c r="A2" s="182">
        <v>2</v>
      </c>
      <c r="B2" s="183">
        <v>10</v>
      </c>
    </row>
    <row r="3" spans="1:2" ht="15">
      <c r="A3" s="182">
        <v>3</v>
      </c>
      <c r="B3" s="183">
        <v>9</v>
      </c>
    </row>
    <row r="4" spans="1:2" ht="15">
      <c r="A4" s="182">
        <v>4</v>
      </c>
      <c r="B4" s="183">
        <v>8</v>
      </c>
    </row>
    <row r="5" spans="1:2" ht="15">
      <c r="A5" s="182">
        <v>5</v>
      </c>
      <c r="B5" s="183">
        <v>7</v>
      </c>
    </row>
    <row r="6" spans="1:2" ht="15">
      <c r="A6" s="182">
        <v>6</v>
      </c>
      <c r="B6" s="183">
        <v>6</v>
      </c>
    </row>
    <row r="7" spans="1:2" ht="15">
      <c r="A7" s="182">
        <v>7</v>
      </c>
      <c r="B7" s="183">
        <v>5</v>
      </c>
    </row>
    <row r="8" spans="1:2" ht="15">
      <c r="A8" s="182">
        <v>8</v>
      </c>
      <c r="B8" s="183">
        <v>4</v>
      </c>
    </row>
    <row r="9" spans="1:2" ht="15">
      <c r="A9" s="182">
        <v>9</v>
      </c>
      <c r="B9" s="183">
        <v>3</v>
      </c>
    </row>
    <row r="10" spans="1:2" ht="15">
      <c r="A10" s="182">
        <v>10</v>
      </c>
      <c r="B10" s="183">
        <v>2</v>
      </c>
    </row>
    <row r="11" spans="1:2" ht="15">
      <c r="A11" s="182">
        <v>11</v>
      </c>
      <c r="B11" s="183">
        <v>1</v>
      </c>
    </row>
    <row r="12" spans="1:2" ht="15">
      <c r="A12" s="182">
        <v>12</v>
      </c>
      <c r="B12" s="183">
        <v>1</v>
      </c>
    </row>
    <row r="13" spans="1:2" ht="15">
      <c r="A13" s="182">
        <v>13</v>
      </c>
      <c r="B13" s="183">
        <v>1</v>
      </c>
    </row>
    <row r="14" spans="1:2" ht="15">
      <c r="A14" s="182">
        <v>14</v>
      </c>
      <c r="B14" s="183">
        <v>1</v>
      </c>
    </row>
    <row r="15" spans="1:2" ht="15">
      <c r="A15" s="182">
        <v>15</v>
      </c>
      <c r="B15" s="183">
        <v>1</v>
      </c>
    </row>
    <row r="16" spans="1:2" ht="15">
      <c r="A16" s="182">
        <v>16</v>
      </c>
      <c r="B16" s="183">
        <v>1</v>
      </c>
    </row>
    <row r="17" spans="1:2" ht="15">
      <c r="A17" s="182">
        <v>17</v>
      </c>
      <c r="B17" s="183">
        <v>1</v>
      </c>
    </row>
    <row r="18" spans="1:2" ht="15">
      <c r="A18" s="182">
        <v>18</v>
      </c>
      <c r="B18" s="183">
        <v>1</v>
      </c>
    </row>
    <row r="19" spans="1:2" ht="15">
      <c r="A19" s="182">
        <v>19</v>
      </c>
      <c r="B19" s="183">
        <v>1</v>
      </c>
    </row>
    <row r="20" spans="1:2" ht="15">
      <c r="A20" s="184">
        <v>20</v>
      </c>
      <c r="B20" s="185">
        <v>1</v>
      </c>
    </row>
    <row r="21" spans="1:2" ht="15">
      <c r="A21" s="186" t="s">
        <v>70</v>
      </c>
      <c r="B21" s="187" t="s">
        <v>39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P20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9" sqref="F9"/>
    </sheetView>
  </sheetViews>
  <sheetFormatPr defaultColWidth="9.140625" defaultRowHeight="15"/>
  <cols>
    <col min="1" max="1" width="5.7109375" style="0" customWidth="1"/>
    <col min="2" max="2" width="17.140625" style="0" customWidth="1"/>
    <col min="3" max="4" width="12.7109375" style="0" customWidth="1"/>
    <col min="5" max="5" width="14.28125" style="0" customWidth="1"/>
    <col min="6" max="6" width="12.7109375" style="0" customWidth="1"/>
    <col min="7" max="7" width="14.7109375" style="0" customWidth="1"/>
    <col min="8" max="12" width="12.7109375" style="0" customWidth="1"/>
    <col min="13" max="14" width="12.7109375" style="47" customWidth="1"/>
    <col min="15" max="15" width="12.7109375" style="0" customWidth="1"/>
  </cols>
  <sheetData>
    <row r="1" spans="1:15" ht="42.75" customHeight="1" thickBot="1">
      <c r="A1" s="365" t="s">
        <v>90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6" s="6" customFormat="1" ht="16.5" customHeight="1" thickBot="1">
      <c r="A2" s="364" t="s">
        <v>0</v>
      </c>
      <c r="B2" s="364"/>
      <c r="C2" s="364"/>
      <c r="D2" s="1">
        <v>1</v>
      </c>
      <c r="E2" s="2">
        <v>2</v>
      </c>
      <c r="F2" s="3">
        <v>3</v>
      </c>
      <c r="G2" s="2">
        <v>4</v>
      </c>
      <c r="H2" s="4">
        <v>5</v>
      </c>
      <c r="I2" s="5">
        <v>6</v>
      </c>
      <c r="J2" s="3">
        <v>7</v>
      </c>
      <c r="K2" s="207"/>
      <c r="L2" s="3">
        <v>8</v>
      </c>
      <c r="M2" s="213">
        <v>9</v>
      </c>
      <c r="N2" s="3">
        <v>10</v>
      </c>
      <c r="O2" s="210">
        <v>11</v>
      </c>
      <c r="P2" s="22"/>
    </row>
    <row r="3" spans="1:16" s="6" customFormat="1" ht="16.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2" t="s">
        <v>10</v>
      </c>
      <c r="I3" s="13" t="s">
        <v>8</v>
      </c>
      <c r="J3" s="11" t="s">
        <v>10</v>
      </c>
      <c r="K3" s="12" t="s">
        <v>11</v>
      </c>
      <c r="L3" s="11" t="s">
        <v>6</v>
      </c>
      <c r="M3" s="11" t="s">
        <v>13</v>
      </c>
      <c r="N3" s="11" t="s">
        <v>9</v>
      </c>
      <c r="O3" s="13" t="s">
        <v>12</v>
      </c>
      <c r="P3" s="22"/>
    </row>
    <row r="4" spans="1:16" s="6" customFormat="1" ht="16.5" customHeight="1" thickBot="1">
      <c r="A4" s="48"/>
      <c r="B4" s="15"/>
      <c r="C4" s="16" t="s">
        <v>15</v>
      </c>
      <c r="D4" s="17" t="s">
        <v>78</v>
      </c>
      <c r="E4" s="18" t="s">
        <v>79</v>
      </c>
      <c r="F4" s="18" t="s">
        <v>80</v>
      </c>
      <c r="G4" s="18" t="s">
        <v>81</v>
      </c>
      <c r="H4" s="19" t="s">
        <v>82</v>
      </c>
      <c r="I4" s="20">
        <v>43079</v>
      </c>
      <c r="J4" s="17" t="s">
        <v>83</v>
      </c>
      <c r="K4" s="21"/>
      <c r="L4" s="19" t="s">
        <v>84</v>
      </c>
      <c r="M4" s="18" t="s">
        <v>85</v>
      </c>
      <c r="N4" s="214">
        <v>43212</v>
      </c>
      <c r="O4" s="20">
        <v>43268</v>
      </c>
      <c r="P4" s="22"/>
    </row>
    <row r="5" spans="1:16" s="51" customFormat="1" ht="16.5" customHeight="1">
      <c r="A5" s="23" t="s">
        <v>16</v>
      </c>
      <c r="B5" s="24" t="s">
        <v>13</v>
      </c>
      <c r="C5" s="50">
        <f>SUM(D5:O5)</f>
        <v>96</v>
      </c>
      <c r="D5" s="26">
        <f>IF('1. kolo - Děhylov'!$Q$20="","",VLOOKUP(B5,'1. kolo - Děhylov'!$B$20:$Q$32,16,FALSE))</f>
        <v>11</v>
      </c>
      <c r="E5" s="27">
        <f>IF('2. kolo - Závada'!$Q$18="","",VLOOKUP(B5,'2. kolo - Závada'!$B$18:$Q$29,16,FALSE))</f>
        <v>11</v>
      </c>
      <c r="F5" s="28">
        <f>IF('3. kolo - Dobroslavice'!$J$17="","",VLOOKUP(B5,'3. kolo - Dobroslavice'!$B$17:$J$29,9,FALSE))</f>
        <v>11</v>
      </c>
      <c r="G5" s="27">
        <f>IF('4. kolo - Markvartovice'!$Q$19="","",VLOOKUP(B5,'4. kolo - Markvartovice'!$B$19:$Q$33,16,FALSE))</f>
        <v>9</v>
      </c>
      <c r="H5" s="37">
        <f>IF('5. kolo - Hlučín'!$Q$17="","",VLOOKUP(B5,'5. kolo - Hlučín'!$B$17:$Q$31,16,FALSE))</f>
        <v>2</v>
      </c>
      <c r="I5" s="29">
        <f>IF('6. kolo - Darkovice'!$S$22="","",VLOOKUP(B5,'6. kolo - Darkovice'!$B$22:$S$34,18,FALSE))</f>
        <v>9</v>
      </c>
      <c r="J5" s="359"/>
      <c r="K5" s="208">
        <v>5</v>
      </c>
      <c r="L5" s="30">
        <f>IF('8. kolo - Dobroslavice'!$Q$19="","",VLOOKUP(B5,'8. kolo - Dobroslavice'!$B$19:$Q$31,16,FALSE))</f>
        <v>11</v>
      </c>
      <c r="M5" s="208">
        <f>IF('9. kolo - Bobrovníky'!$Q$19="","",VLOOKUP(B5,'9. kolo - Bobrovníky'!$B$19:$Q$31,16,FALSE))</f>
        <v>10</v>
      </c>
      <c r="N5" s="37">
        <f>IF('10. kolo - Ludgeřovice'!$Q$18="","",VLOOKUP(B5,'10. kolo - Ludgeřovice'!$B$18:$U$32,16,FALSE))</f>
        <v>11</v>
      </c>
      <c r="O5" s="211">
        <f>IF('11. kolo - Bohuslavice'!$Q$21="","",VLOOKUP(B5,'11. kolo - Bohuslavice'!$B$21:$Q$34,16,FALSE))</f>
        <v>6</v>
      </c>
      <c r="P5" s="205"/>
    </row>
    <row r="6" spans="1:16" s="51" customFormat="1" ht="16.5" customHeight="1">
      <c r="A6" s="32" t="s">
        <v>18</v>
      </c>
      <c r="B6" s="33" t="s">
        <v>14</v>
      </c>
      <c r="C6" s="25">
        <f>SUM(D6:O6)</f>
        <v>85</v>
      </c>
      <c r="D6" s="26">
        <f>IF('1. kolo - Děhylov'!$Q$20="","",VLOOKUP(B6,'1. kolo - Děhylov'!$B$20:$Q$32,16,FALSE))</f>
        <v>7</v>
      </c>
      <c r="E6" s="34">
        <f>IF('2. kolo - Závada'!$Q$18="","",VLOOKUP(B6,'2. kolo - Závada'!$B$18:$Q$29,16,FALSE))</f>
        <v>3</v>
      </c>
      <c r="F6" s="35">
        <f>IF('3. kolo - Dobroslavice'!$J$17="","",VLOOKUP(B6,'3. kolo - Dobroslavice'!$B$17:$J$29,9,FALSE))</f>
        <v>10</v>
      </c>
      <c r="G6" s="34">
        <f>IF('4. kolo - Markvartovice'!$Q$19="","",VLOOKUP(B6,'4. kolo - Markvartovice'!$B$19:$Q$33,16,FALSE))</f>
        <v>11</v>
      </c>
      <c r="H6" s="37">
        <f>IF('5. kolo - Hlučín'!$Q$17="","",VLOOKUP(B6,'5. kolo - Hlučín'!$B$17:$Q$31,16,FALSE))</f>
        <v>11</v>
      </c>
      <c r="I6" s="36">
        <f>IF('6. kolo - Darkovice'!$S$22="","",VLOOKUP(B6,'6. kolo - Darkovice'!$B$22:$S$34,18,FALSE))</f>
        <v>11</v>
      </c>
      <c r="J6" s="358"/>
      <c r="K6" s="209">
        <v>5</v>
      </c>
      <c r="L6" s="37">
        <f>IF('8. kolo - Dobroslavice'!$Q$19="","",VLOOKUP(B6,'8. kolo - Dobroslavice'!$B$19:$Q$31,16,FALSE))</f>
        <v>1</v>
      </c>
      <c r="M6" s="209">
        <f>IF('9. kolo - Bobrovníky'!$Q$19="","",VLOOKUP(B6,'9. kolo - Bobrovníky'!$B$19:$Q$31,16,FALSE))</f>
        <v>11</v>
      </c>
      <c r="N6" s="37">
        <f>IF('10. kolo - Ludgeřovice'!$Q$18="","",VLOOKUP(B6,'10. kolo - Ludgeřovice'!$B$18:$U$32,16,FALSE))</f>
        <v>6</v>
      </c>
      <c r="O6" s="212">
        <f>IF('11. kolo - Bohuslavice'!$Q$21="","",VLOOKUP(B6,'11. kolo - Bohuslavice'!$B$21:$Q$34,16,FALSE))</f>
        <v>9</v>
      </c>
      <c r="P6" s="205"/>
    </row>
    <row r="7" spans="1:16" s="51" customFormat="1" ht="16.5" customHeight="1">
      <c r="A7" s="38" t="s">
        <v>19</v>
      </c>
      <c r="B7" s="33" t="s">
        <v>5</v>
      </c>
      <c r="C7" s="25">
        <f>SUM(D7:O7)</f>
        <v>81</v>
      </c>
      <c r="D7" s="26">
        <f>IF('1. kolo - Děhylov'!$Q$20="","",VLOOKUP(B7,'1. kolo - Děhylov'!$B$20:$Q$32,16,FALSE))</f>
        <v>4</v>
      </c>
      <c r="E7" s="34">
        <f>IF('2. kolo - Závada'!$Q$18="","",VLOOKUP(B7,'2. kolo - Závada'!$B$18:$Q$29,16,FALSE))</f>
        <v>8</v>
      </c>
      <c r="F7" s="35">
        <f>IF('3. kolo - Dobroslavice'!$J$17="","",VLOOKUP(B7,'3. kolo - Dobroslavice'!$B$17:$J$29,9,FALSE))</f>
        <v>5</v>
      </c>
      <c r="G7" s="34">
        <f>IF('4. kolo - Markvartovice'!$Q$19="","",VLOOKUP(B7,'4. kolo - Markvartovice'!$B$19:$Q$33,16,FALSE))</f>
        <v>10</v>
      </c>
      <c r="H7" s="37">
        <f>IF('5. kolo - Hlučín'!$Q$17="","",VLOOKUP(B7,'5. kolo - Hlučín'!$B$17:$Q$31,16,FALSE))</f>
        <v>10</v>
      </c>
      <c r="I7" s="36">
        <f>IF('6. kolo - Darkovice'!$S$22="","",VLOOKUP(B7,'6. kolo - Darkovice'!$B$22:$S$34,18,FALSE))</f>
        <v>8</v>
      </c>
      <c r="J7" s="358"/>
      <c r="K7" s="209">
        <v>5</v>
      </c>
      <c r="L7" s="37">
        <f>IF('8. kolo - Dobroslavice'!$Q$19="","",VLOOKUP(B7,'8. kolo - Dobroslavice'!$B$19:$Q$31,16,FALSE))</f>
        <v>5</v>
      </c>
      <c r="M7" s="209">
        <f>IF('9. kolo - Bobrovníky'!$Q$19="","",VLOOKUP(B7,'9. kolo - Bobrovníky'!$B$19:$Q$31,16,FALSE))</f>
        <v>9</v>
      </c>
      <c r="N7" s="37">
        <f>IF('10. kolo - Ludgeřovice'!$Q$18="","",VLOOKUP(B7,'10. kolo - Ludgeřovice'!$B$18:$U$32,16,FALSE))</f>
        <v>7</v>
      </c>
      <c r="O7" s="212">
        <f>IF('11. kolo - Bohuslavice'!$Q$21="","",VLOOKUP(B7,'11. kolo - Bohuslavice'!$B$21:$Q$34,16,FALSE))</f>
        <v>10</v>
      </c>
      <c r="P7" s="205"/>
    </row>
    <row r="8" spans="1:16" s="51" customFormat="1" ht="16.5" customHeight="1">
      <c r="A8" s="38" t="s">
        <v>20</v>
      </c>
      <c r="B8" s="33" t="s">
        <v>17</v>
      </c>
      <c r="C8" s="25">
        <f>SUM(D8:O8)</f>
        <v>79</v>
      </c>
      <c r="D8" s="26">
        <f>IF('1. kolo - Děhylov'!$Q$20="","",VLOOKUP(B8,'1. kolo - Děhylov'!$B$20:$Q$32,16,FALSE))</f>
        <v>10</v>
      </c>
      <c r="E8" s="34">
        <f>IF('2. kolo - Závada'!$Q$18="","",VLOOKUP(B8,'2. kolo - Závada'!$B$18:$Q$29,16,FALSE))</f>
        <v>6</v>
      </c>
      <c r="F8" s="35">
        <f>IF('3. kolo - Dobroslavice'!$J$17="","",VLOOKUP(B8,'3. kolo - Dobroslavice'!$B$17:$J$29,9,FALSE))</f>
        <v>9</v>
      </c>
      <c r="G8" s="34">
        <f>IF('4. kolo - Markvartovice'!$Q$19="","",VLOOKUP(B8,'4. kolo - Markvartovice'!$B$19:$Q$33,16,FALSE))</f>
        <v>4</v>
      </c>
      <c r="H8" s="37">
        <f>IF('5. kolo - Hlučín'!$Q$17="","",VLOOKUP(B8,'5. kolo - Hlučín'!$B$17:$Q$31,16,FALSE))</f>
        <v>7</v>
      </c>
      <c r="I8" s="36">
        <f>IF('6. kolo - Darkovice'!$S$22="","",VLOOKUP(B8,'6. kolo - Darkovice'!$B$22:$S$34,18,FALSE))</f>
        <v>4</v>
      </c>
      <c r="J8" s="358"/>
      <c r="K8" s="209">
        <v>5</v>
      </c>
      <c r="L8" s="37">
        <f>IF('8. kolo - Dobroslavice'!$Q$19="","",VLOOKUP(B8,'8. kolo - Dobroslavice'!$B$19:$Q$31,16,FALSE))</f>
        <v>9</v>
      </c>
      <c r="M8" s="209">
        <f>IF('9. kolo - Bobrovníky'!$Q$19="","",VLOOKUP(B8,'9. kolo - Bobrovníky'!$B$19:$Q$31,16,FALSE))</f>
        <v>8</v>
      </c>
      <c r="N8" s="37">
        <f>IF('10. kolo - Ludgeřovice'!$Q$18="","",VLOOKUP(B8,'10. kolo - Ludgeřovice'!$B$18:$U$32,16,FALSE))</f>
        <v>9</v>
      </c>
      <c r="O8" s="212">
        <f>IF('11. kolo - Bohuslavice'!$Q$21="","",VLOOKUP(B8,'11. kolo - Bohuslavice'!$B$21:$Q$34,16,FALSE))</f>
        <v>8</v>
      </c>
      <c r="P8" s="205"/>
    </row>
    <row r="9" spans="1:16" s="51" customFormat="1" ht="16.5" customHeight="1">
      <c r="A9" s="32" t="s">
        <v>21</v>
      </c>
      <c r="B9" s="39" t="s">
        <v>12</v>
      </c>
      <c r="C9" s="25">
        <f>SUM(D9:O9)</f>
        <v>73</v>
      </c>
      <c r="D9" s="26">
        <f>IF('1. kolo - Děhylov'!$Q$20="","",VLOOKUP(B9,'1. kolo - Děhylov'!$B$20:$Q$32,16,FALSE))</f>
        <v>9</v>
      </c>
      <c r="E9" s="34">
        <f>IF('2. kolo - Závada'!$Q$18="","",VLOOKUP(B9,'2. kolo - Závada'!$B$18:$Q$29,16,FALSE))</f>
        <v>7</v>
      </c>
      <c r="F9" s="35">
        <f>IF('3. kolo - Dobroslavice'!$J$17="","",VLOOKUP(B9,'3. kolo - Dobroslavice'!$B$17:$J$29,9,FALSE))</f>
        <v>6</v>
      </c>
      <c r="G9" s="34">
        <f>IF('4. kolo - Markvartovice'!$Q$19="","",VLOOKUP(B9,'4. kolo - Markvartovice'!$B$19:$Q$33,16,FALSE))</f>
        <v>2</v>
      </c>
      <c r="H9" s="37">
        <f>IF('5. kolo - Hlučín'!$Q$17="","",VLOOKUP(B9,'5. kolo - Hlučín'!$B$17:$Q$31,16,FALSE))</f>
        <v>5</v>
      </c>
      <c r="I9" s="36">
        <f>IF('6. kolo - Darkovice'!$S$22="","",VLOOKUP(B9,'6. kolo - Darkovice'!$B$22:$S$34,18,FALSE))</f>
        <v>5</v>
      </c>
      <c r="J9" s="358"/>
      <c r="K9" s="209">
        <v>5</v>
      </c>
      <c r="L9" s="37">
        <f>IF('8. kolo - Dobroslavice'!$Q$19="","",VLOOKUP(B9,'8. kolo - Dobroslavice'!$B$19:$Q$31,16,FALSE))</f>
        <v>10</v>
      </c>
      <c r="M9" s="209">
        <f>IF('9. kolo - Bobrovníky'!$Q$19="","",VLOOKUP(B9,'9. kolo - Bobrovníky'!$B$19:$Q$31,16,FALSE))</f>
        <v>5</v>
      </c>
      <c r="N9" s="37">
        <f>IF('10. kolo - Ludgeřovice'!$Q$18="","",VLOOKUP(B9,'10. kolo - Ludgeřovice'!$B$18:$U$32,16,FALSE))</f>
        <v>8</v>
      </c>
      <c r="O9" s="212">
        <f>IF('11. kolo - Bohuslavice'!$Q$21="","",VLOOKUP(B9,'11. kolo - Bohuslavice'!$B$21:$Q$34,16,FALSE))</f>
        <v>11</v>
      </c>
      <c r="P9" s="205"/>
    </row>
    <row r="10" spans="1:16" s="51" customFormat="1" ht="16.5" customHeight="1">
      <c r="A10" s="40" t="s">
        <v>22</v>
      </c>
      <c r="B10" s="39" t="s">
        <v>6</v>
      </c>
      <c r="C10" s="25">
        <f>SUM(D10:O10)</f>
        <v>56</v>
      </c>
      <c r="D10" s="26">
        <f>IF('1. kolo - Děhylov'!$Q$20="","",VLOOKUP(B10,'1. kolo - Děhylov'!$B$20:$Q$32,16,FALSE))</f>
        <v>3</v>
      </c>
      <c r="E10" s="34">
        <f>IF('2. kolo - Závada'!$Q$18="","",VLOOKUP(B10,'2. kolo - Závada'!$B$18:$Q$29,16,FALSE))</f>
        <v>10</v>
      </c>
      <c r="F10" s="35">
        <f>IF('3. kolo - Dobroslavice'!$J$17="","",VLOOKUP(B10,'3. kolo - Dobroslavice'!$B$17:$J$29,9,FALSE))</f>
        <v>1</v>
      </c>
      <c r="G10" s="34">
        <f>IF('4. kolo - Markvartovice'!$Q$19="","",VLOOKUP(B10,'4. kolo - Markvartovice'!$B$19:$Q$33,16,FALSE))</f>
        <v>8</v>
      </c>
      <c r="H10" s="37">
        <f>IF('5. kolo - Hlučín'!$Q$17="","",VLOOKUP(B10,'5. kolo - Hlučín'!$B$17:$Q$31,16,FALSE))</f>
        <v>4</v>
      </c>
      <c r="I10" s="36">
        <f>IF('6. kolo - Darkovice'!$S$22="","",VLOOKUP(B10,'6. kolo - Darkovice'!$B$22:$S$34,18,FALSE))</f>
        <v>10</v>
      </c>
      <c r="J10" s="358"/>
      <c r="K10" s="209">
        <v>5</v>
      </c>
      <c r="L10" s="37">
        <f>IF('8. kolo - Dobroslavice'!$Q$19="","",VLOOKUP(B10,'8. kolo - Dobroslavice'!$B$19:$Q$31,16,FALSE))</f>
        <v>0</v>
      </c>
      <c r="M10" s="209">
        <f>IF('9. kolo - Bobrovníky'!$Q$19="","",VLOOKUP(B10,'9. kolo - Bobrovníky'!$B$19:$Q$31,16,FALSE))</f>
        <v>7</v>
      </c>
      <c r="N10" s="37">
        <f>IF('10. kolo - Ludgeřovice'!$Q$18="","",VLOOKUP(B10,'10. kolo - Ludgeřovice'!$B$18:$U$32,16,FALSE))</f>
        <v>3</v>
      </c>
      <c r="O10" s="212">
        <f>IF('11. kolo - Bohuslavice'!$Q$21="","",VLOOKUP(B10,'11. kolo - Bohuslavice'!$B$21:$Q$34,16,FALSE))</f>
        <v>5</v>
      </c>
      <c r="P10" s="205"/>
    </row>
    <row r="11" spans="1:16" s="51" customFormat="1" ht="16.5" customHeight="1">
      <c r="A11" s="40" t="s">
        <v>23</v>
      </c>
      <c r="B11" s="39" t="s">
        <v>10</v>
      </c>
      <c r="C11" s="25">
        <f>SUM(D11:O11)</f>
        <v>56</v>
      </c>
      <c r="D11" s="26">
        <f>IF('1. kolo - Děhylov'!$Q$20="","",VLOOKUP(B11,'1. kolo - Děhylov'!$B$20:$Q$32,16,FALSE))</f>
        <v>5</v>
      </c>
      <c r="E11" s="34">
        <f>IF('2. kolo - Závada'!$Q$18="","",VLOOKUP(B11,'2. kolo - Závada'!$B$18:$Q$29,16,FALSE))</f>
        <v>5</v>
      </c>
      <c r="F11" s="35">
        <f>IF('3. kolo - Dobroslavice'!$J$17="","",VLOOKUP(B11,'3. kolo - Dobroslavice'!$B$17:$J$29,9,FALSE))</f>
        <v>7</v>
      </c>
      <c r="G11" s="34">
        <f>IF('4. kolo - Markvartovice'!$Q$19="","",VLOOKUP(B11,'4. kolo - Markvartovice'!$B$19:$Q$33,16,FALSE))</f>
        <v>7</v>
      </c>
      <c r="H11" s="37">
        <f>IF('5. kolo - Hlučín'!$Q$17="","",VLOOKUP(B11,'5. kolo - Hlučín'!$B$17:$Q$31,16,FALSE))</f>
        <v>6</v>
      </c>
      <c r="I11" s="36">
        <f>IF('6. kolo - Darkovice'!$S$22="","",VLOOKUP(B11,'6. kolo - Darkovice'!$B$22:$S$34,18,FALSE))</f>
        <v>1</v>
      </c>
      <c r="J11" s="358"/>
      <c r="K11" s="209">
        <v>5</v>
      </c>
      <c r="L11" s="37">
        <f>IF('8. kolo - Dobroslavice'!$Q$19="","",VLOOKUP(B11,'8. kolo - Dobroslavice'!$B$19:$Q$31,16,FALSE))</f>
        <v>6</v>
      </c>
      <c r="M11" s="209">
        <f>IF('9. kolo - Bobrovníky'!$Q$19="","",VLOOKUP(B11,'9. kolo - Bobrovníky'!$B$19:$Q$31,16,FALSE))</f>
        <v>6</v>
      </c>
      <c r="N11" s="37">
        <f>IF('10. kolo - Ludgeřovice'!$Q$18="","",VLOOKUP(B11,'10. kolo - Ludgeřovice'!$B$18:$U$32,16,FALSE))</f>
        <v>1</v>
      </c>
      <c r="O11" s="212">
        <f>IF('11. kolo - Bohuslavice'!$Q$21="","",VLOOKUP(B11,'11. kolo - Bohuslavice'!$B$21:$Q$34,16,FALSE))</f>
        <v>7</v>
      </c>
      <c r="P11" s="205"/>
    </row>
    <row r="12" spans="1:16" s="51" customFormat="1" ht="16.5" customHeight="1">
      <c r="A12" s="40" t="s">
        <v>25</v>
      </c>
      <c r="B12" s="224" t="s">
        <v>7</v>
      </c>
      <c r="C12" s="25">
        <f>SUM(D12:O12)</f>
        <v>52</v>
      </c>
      <c r="D12" s="26">
        <f>IF('1. kolo - Děhylov'!$Q$20="","",VLOOKUP(B12,'1. kolo - Děhylov'!$B$20:$Q$32,16,FALSE))</f>
        <v>6</v>
      </c>
      <c r="E12" s="34">
        <f>IF('2. kolo - Závada'!$Q$18="","",VLOOKUP(B12,'2. kolo - Závada'!$B$18:$Q$29,16,FALSE))</f>
        <v>9</v>
      </c>
      <c r="F12" s="35">
        <f>IF('3. kolo - Dobroslavice'!$J$17="","",VLOOKUP(B12,'3. kolo - Dobroslavice'!$B$17:$J$29,9,FALSE))</f>
        <v>4</v>
      </c>
      <c r="G12" s="34">
        <f>IF('4. kolo - Markvartovice'!$Q$19="","",VLOOKUP(B12,'4. kolo - Markvartovice'!$B$19:$Q$33,16,FALSE))</f>
        <v>5</v>
      </c>
      <c r="H12" s="37">
        <f>IF('5. kolo - Hlučín'!$Q$17="","",VLOOKUP(B12,'5. kolo - Hlučín'!$B$17:$Q$31,16,FALSE))</f>
        <v>3</v>
      </c>
      <c r="I12" s="36">
        <f>IF('6. kolo - Darkovice'!$S$22="","",VLOOKUP(B12,'6. kolo - Darkovice'!$B$22:$S$34,18,FALSE))</f>
        <v>7</v>
      </c>
      <c r="J12" s="358"/>
      <c r="K12" s="209">
        <v>5</v>
      </c>
      <c r="L12" s="37">
        <f>IF('8. kolo - Dobroslavice'!$Q$19="","",VLOOKUP(B12,'8. kolo - Dobroslavice'!$B$19:$Q$31,16,FALSE))</f>
        <v>7</v>
      </c>
      <c r="M12" s="209">
        <f>IF('9. kolo - Bobrovníky'!$Q$19="","",VLOOKUP(B12,'9. kolo - Bobrovníky'!$B$19:$Q$31,16,FALSE))</f>
        <v>2</v>
      </c>
      <c r="N12" s="37">
        <f>IF('10. kolo - Ludgeřovice'!$Q$18="","",VLOOKUP(B12,'10. kolo - Ludgeřovice'!$B$18:$U$32,16,FALSE))</f>
        <v>1</v>
      </c>
      <c r="O12" s="212">
        <f>IF('11. kolo - Bohuslavice'!$Q$21="","",VLOOKUP(B12,'11. kolo - Bohuslavice'!$B$21:$Q$34,16,FALSE))</f>
        <v>3</v>
      </c>
      <c r="P12" s="205"/>
    </row>
    <row r="13" spans="1:16" s="51" customFormat="1" ht="16.5" customHeight="1">
      <c r="A13" s="40" t="s">
        <v>26</v>
      </c>
      <c r="B13" s="33" t="s">
        <v>4</v>
      </c>
      <c r="C13" s="25">
        <f>SUM(D13:O13)</f>
        <v>35</v>
      </c>
      <c r="D13" s="26">
        <f>IF('1. kolo - Děhylov'!$Q$20="","",VLOOKUP(B13,'1. kolo - Děhylov'!$B$20:$Q$32,16,FALSE))</f>
        <v>8</v>
      </c>
      <c r="E13" s="34">
        <f>IF('2. kolo - Závada'!$Q$18="","",VLOOKUP(B13,'2. kolo - Závada'!$B$18:$Q$29,16,FALSE))</f>
        <v>2</v>
      </c>
      <c r="F13" s="35">
        <f>IF('3. kolo - Dobroslavice'!$J$17="","",VLOOKUP(B13,'3. kolo - Dobroslavice'!$B$17:$J$29,9,FALSE))</f>
        <v>1</v>
      </c>
      <c r="G13" s="34">
        <f>IF('4. kolo - Markvartovice'!$Q$19="","",VLOOKUP(B13,'4. kolo - Markvartovice'!$B$19:$Q$33,16,FALSE))</f>
        <v>3</v>
      </c>
      <c r="H13" s="37">
        <f>IF('5. kolo - Hlučín'!$Q$17="","",VLOOKUP(B13,'5. kolo - Hlučín'!$B$17:$Q$31,16,FALSE))</f>
        <v>1</v>
      </c>
      <c r="I13" s="36">
        <f>IF('6. kolo - Darkovice'!$S$22="","",VLOOKUP(B13,'6. kolo - Darkovice'!$B$22:$S$34,18,FALSE))</f>
        <v>1</v>
      </c>
      <c r="J13" s="358"/>
      <c r="K13" s="209">
        <v>5</v>
      </c>
      <c r="L13" s="37">
        <f>IF('8. kolo - Dobroslavice'!$Q$19="","",VLOOKUP(B13,'8. kolo - Dobroslavice'!$B$19:$Q$31,16,FALSE))</f>
        <v>4</v>
      </c>
      <c r="M13" s="209">
        <f>IF('9. kolo - Bobrovníky'!$Q$19="","",VLOOKUP(B13,'9. kolo - Bobrovníky'!$B$19:$Q$31,16,FALSE))</f>
        <v>1</v>
      </c>
      <c r="N13" s="37">
        <f>IF('10. kolo - Ludgeřovice'!$Q$18="","",VLOOKUP(B13,'10. kolo - Ludgeřovice'!$B$18:$U$32,16,FALSE))</f>
        <v>5</v>
      </c>
      <c r="O13" s="212">
        <f>IF('11. kolo - Bohuslavice'!$Q$21="","",VLOOKUP(B13,'11. kolo - Bohuslavice'!$B$21:$Q$34,16,FALSE))</f>
        <v>4</v>
      </c>
      <c r="P13" s="205"/>
    </row>
    <row r="14" spans="1:16" s="51" customFormat="1" ht="16.5" customHeight="1">
      <c r="A14" s="40" t="s">
        <v>27</v>
      </c>
      <c r="B14" s="42" t="s">
        <v>8</v>
      </c>
      <c r="C14" s="25">
        <f>SUM(D14:O14)</f>
        <v>34</v>
      </c>
      <c r="D14" s="26">
        <f>IF('1. kolo - Děhylov'!$Q$20="","",VLOOKUP(B14,'1. kolo - Děhylov'!$B$20:$Q$32,16,FALSE))</f>
        <v>1</v>
      </c>
      <c r="E14" s="34">
        <f>IF('2. kolo - Závada'!$Q$18="","",VLOOKUP(B14,'2. kolo - Závada'!$B$18:$Q$29,16,FALSE))</f>
        <v>4</v>
      </c>
      <c r="F14" s="35">
        <f>IF('3. kolo - Dobroslavice'!$J$17="","",VLOOKUP(B14,'3. kolo - Dobroslavice'!$B$17:$J$29,9,FALSE))</f>
        <v>8</v>
      </c>
      <c r="G14" s="34">
        <f>IF('4. kolo - Markvartovice'!$Q$19="","",VLOOKUP(B14,'4. kolo - Markvartovice'!$B$19:$Q$33,16,FALSE))</f>
        <v>1</v>
      </c>
      <c r="H14" s="37">
        <f>IF('5. kolo - Hlučín'!$Q$17="","",VLOOKUP(B14,'5. kolo - Hlučín'!$B$17:$Q$31,16,FALSE))</f>
        <v>1</v>
      </c>
      <c r="I14" s="36">
        <f>IF('6. kolo - Darkovice'!$S$22="","",VLOOKUP(B14,'6. kolo - Darkovice'!$B$22:$S$34,18,FALSE))</f>
        <v>6</v>
      </c>
      <c r="J14" s="360" t="s">
        <v>101</v>
      </c>
      <c r="K14" s="209">
        <v>5</v>
      </c>
      <c r="L14" s="37">
        <f>IF('8. kolo - Dobroslavice'!$Q$19="","",VLOOKUP(B14,'8. kolo - Dobroslavice'!$B$19:$Q$31,16,FALSE))</f>
        <v>3</v>
      </c>
      <c r="M14" s="209">
        <f>IF('9. kolo - Bobrovníky'!$Q$19="","",VLOOKUP(B14,'9. kolo - Bobrovníky'!$B$19:$Q$31,16,FALSE))</f>
        <v>3</v>
      </c>
      <c r="N14" s="37">
        <f>IF('10. kolo - Ludgeřovice'!$Q$18="","",VLOOKUP(B14,'10. kolo - Ludgeřovice'!$B$18:$U$32,16,FALSE))</f>
        <v>1</v>
      </c>
      <c r="O14" s="212">
        <f>IF('11. kolo - Bohuslavice'!$Q$21="","",VLOOKUP(B14,'11. kolo - Bohuslavice'!$B$21:$Q$34,16,FALSE))</f>
        <v>1</v>
      </c>
      <c r="P14" s="205"/>
    </row>
    <row r="15" spans="1:16" s="51" customFormat="1" ht="16.5" customHeight="1">
      <c r="A15" s="40" t="s">
        <v>28</v>
      </c>
      <c r="B15" s="39" t="s">
        <v>24</v>
      </c>
      <c r="C15" s="25">
        <f>SUM(D15:O15)</f>
        <v>33</v>
      </c>
      <c r="D15" s="26">
        <v>0</v>
      </c>
      <c r="E15" s="34">
        <f>IF('2. kolo - Závada'!$Q$18="","",VLOOKUP(B15,'2. kolo - Závada'!$B$18:$Q$29,16,FALSE))</f>
        <v>1</v>
      </c>
      <c r="F15" s="35">
        <f>IF('3. kolo - Dobroslavice'!$J$17="","",VLOOKUP(B15,'3. kolo - Dobroslavice'!$B$17:$J$29,9,FALSE))</f>
        <v>3</v>
      </c>
      <c r="G15" s="34">
        <f>IF('4. kolo - Markvartovice'!$Q$19="","",VLOOKUP(B15,'4. kolo - Markvartovice'!$B$19:$Q$33,16,FALSE))</f>
        <v>6</v>
      </c>
      <c r="H15" s="37">
        <f>IF('5. kolo - Hlučín'!$Q$17="","",VLOOKUP(B15,'5. kolo - Hlučín'!$B$17:$Q$31,16,FALSE))</f>
        <v>1</v>
      </c>
      <c r="I15" s="36">
        <f>IF('6. kolo - Darkovice'!$S$22="","",VLOOKUP(B15,'6. kolo - Darkovice'!$B$22:$S$34,18,FALSE))</f>
        <v>3</v>
      </c>
      <c r="J15" s="358"/>
      <c r="K15" s="209">
        <v>5</v>
      </c>
      <c r="L15" s="37">
        <f>IF('8. kolo - Dobroslavice'!$Q$19="","",VLOOKUP(B15,'8. kolo - Dobroslavice'!$B$19:$Q$31,16,FALSE))</f>
        <v>8</v>
      </c>
      <c r="M15" s="209">
        <f>IF('9. kolo - Bobrovníky'!$Q$19="","",VLOOKUP(B15,'9. kolo - Bobrovníky'!$B$19:$Q$31,16,FALSE))</f>
        <v>1</v>
      </c>
      <c r="N15" s="37">
        <f>IF('10. kolo - Ludgeřovice'!$Q$18="","",VLOOKUP(B15,'10. kolo - Ludgeřovice'!$B$18:$U$32,16,FALSE))</f>
        <v>4</v>
      </c>
      <c r="O15" s="212">
        <f>IF('11. kolo - Bohuslavice'!$Q$21="","",VLOOKUP(B15,'11. kolo - Bohuslavice'!$B$21:$Q$34,16,FALSE))</f>
        <v>1</v>
      </c>
      <c r="P15" s="205"/>
    </row>
    <row r="16" spans="1:16" s="51" customFormat="1" ht="15.75">
      <c r="A16" s="40" t="s">
        <v>30</v>
      </c>
      <c r="B16" s="44" t="s">
        <v>9</v>
      </c>
      <c r="C16" s="25">
        <f>SUM(D16:O16)</f>
        <v>28</v>
      </c>
      <c r="D16" s="26">
        <f>IF('1. kolo - Děhylov'!$Q$20="","",VLOOKUP(B16,'1. kolo - Děhylov'!$B$20:$Q$32,16,FALSE))</f>
        <v>1</v>
      </c>
      <c r="E16" s="34">
        <v>0</v>
      </c>
      <c r="F16" s="35">
        <v>0</v>
      </c>
      <c r="G16" s="34">
        <f>IF('4. kolo - Markvartovice'!$Q$19="","",VLOOKUP(B16,'4. kolo - Markvartovice'!$B$19:$Q$33,16,FALSE))</f>
        <v>1</v>
      </c>
      <c r="H16" s="37">
        <f>IF('5. kolo - Hlučín'!$Q$17="","",VLOOKUP(B16,'5. kolo - Hlučín'!$B$17:$Q$31,16,FALSE))</f>
        <v>9</v>
      </c>
      <c r="I16" s="36">
        <v>0</v>
      </c>
      <c r="J16" s="358"/>
      <c r="K16" s="209">
        <v>5</v>
      </c>
      <c r="L16" s="37">
        <f>IF('8. kolo - Dobroslavice'!$Q$19="","",VLOOKUP(B16,'8. kolo - Dobroslavice'!$B$19:$Q$31,16,FALSE))</f>
        <v>2</v>
      </c>
      <c r="M16" s="209">
        <v>0</v>
      </c>
      <c r="N16" s="37">
        <f>IF('10. kolo - Ludgeřovice'!$Q$18="","",VLOOKUP(B16,'10. kolo - Ludgeřovice'!$B$18:$U$32,16,FALSE))</f>
        <v>10</v>
      </c>
      <c r="O16" s="212">
        <v>0</v>
      </c>
      <c r="P16" s="205"/>
    </row>
    <row r="17" spans="1:16" s="51" customFormat="1" ht="15.75">
      <c r="A17" s="40" t="s">
        <v>32</v>
      </c>
      <c r="B17" s="42" t="s">
        <v>31</v>
      </c>
      <c r="C17" s="25">
        <f>SUM(D17:O17)</f>
        <v>24</v>
      </c>
      <c r="D17" s="26">
        <f>IF('1. kolo - Děhylov'!$Q$20="","",VLOOKUP(B17,'1. kolo - Děhylov'!$B$20:$Q$32,16,FALSE))</f>
        <v>2</v>
      </c>
      <c r="E17" s="34">
        <v>0</v>
      </c>
      <c r="F17" s="35">
        <v>0</v>
      </c>
      <c r="G17" s="34">
        <f>IF('4. kolo - Markvartovice'!$Q$19="","",VLOOKUP(B17,'4. kolo - Markvartovice'!$B$19:$Q$33,16,FALSE))</f>
        <v>1</v>
      </c>
      <c r="H17" s="37">
        <f>IF('5. kolo - Hlučín'!$Q$17="","",VLOOKUP(B17,'5. kolo - Hlučín'!$B$17:$Q$31,16,FALSE))</f>
        <v>8</v>
      </c>
      <c r="I17" s="36">
        <v>0</v>
      </c>
      <c r="J17" s="358"/>
      <c r="K17" s="209">
        <v>5</v>
      </c>
      <c r="L17" s="37">
        <v>0</v>
      </c>
      <c r="M17" s="209">
        <f>IF('9. kolo - Bobrovníky'!$Q$19="","",VLOOKUP(B17,'9. kolo - Bobrovníky'!$B$19:$Q$31,16,FALSE))</f>
        <v>4</v>
      </c>
      <c r="N17" s="37">
        <f>IF('10. kolo - Ludgeřovice'!$Q$18="","",VLOOKUP(B17,'10. kolo - Ludgeřovice'!$B$18:$U$32,16,FALSE))</f>
        <v>2</v>
      </c>
      <c r="O17" s="212">
        <f>IF('11. kolo - Bohuslavice'!$Q$21="","",VLOOKUP(B17,'11. kolo - Bohuslavice'!$B$21:$Q$34,16,FALSE))</f>
        <v>2</v>
      </c>
      <c r="P17" s="205"/>
    </row>
    <row r="18" spans="1:16" ht="15.75">
      <c r="A18" s="40" t="s">
        <v>61</v>
      </c>
      <c r="B18" s="42" t="s">
        <v>29</v>
      </c>
      <c r="C18" s="25">
        <f>SUM(D18:O18)</f>
        <v>16</v>
      </c>
      <c r="D18" s="26">
        <f>IF('1. kolo - Děhylov'!$Q$20="","",VLOOKUP(B18,'1. kolo - Děhylov'!$B$20:$Q$32,16,FALSE))</f>
        <v>1</v>
      </c>
      <c r="E18" s="34">
        <f>IF('2. kolo - Závada'!$Q$18="","",VLOOKUP(B18,'2. kolo - Závada'!$B$18:$Q$29,16,FALSE))</f>
        <v>1</v>
      </c>
      <c r="F18" s="35">
        <f>IF('3. kolo - Dobroslavice'!$J$17="","",VLOOKUP(B18,'3. kolo - Dobroslavice'!$B$17:$J$29,9,FALSE))</f>
        <v>1</v>
      </c>
      <c r="G18" s="34">
        <f>IF('4. kolo - Markvartovice'!$Q$19="","",VLOOKUP(B18,'4. kolo - Markvartovice'!$B$19:$Q$33,16,FALSE))</f>
        <v>1</v>
      </c>
      <c r="H18" s="37">
        <f>IF('5. kolo - Hlučín'!$Q$17="","",VLOOKUP(B18,'5. kolo - Hlučín'!$B$17:$Q$31,16,FALSE))</f>
        <v>1</v>
      </c>
      <c r="I18" s="36">
        <f>IF('6. kolo - Darkovice'!$S$22="","",VLOOKUP(B18,'6. kolo - Darkovice'!$B$22:$S$34,18,FALSE))</f>
        <v>2</v>
      </c>
      <c r="J18" s="358"/>
      <c r="K18" s="209">
        <v>5</v>
      </c>
      <c r="L18" s="37">
        <f>IF('8. kolo - Dobroslavice'!$Q$19="","",VLOOKUP(B18,'8. kolo - Dobroslavice'!$B$19:$Q$31,16,FALSE))</f>
        <v>1</v>
      </c>
      <c r="M18" s="209">
        <f>IF('9. kolo - Bobrovníky'!$Q$19="","",VLOOKUP(B18,'9. kolo - Bobrovníky'!$B$19:$Q$31,16,FALSE))</f>
        <v>1</v>
      </c>
      <c r="N18" s="37">
        <f>IF('10. kolo - Ludgeřovice'!$Q$18="","",VLOOKUP(B18,'10. kolo - Ludgeřovice'!$B$18:$U$32,16,FALSE))</f>
        <v>1</v>
      </c>
      <c r="O18" s="212">
        <f>IF('11. kolo - Bohuslavice'!$Q$21="","",VLOOKUP(B18,'11. kolo - Bohuslavice'!$B$21:$Q$34,16,FALSE))</f>
        <v>1</v>
      </c>
      <c r="P18" s="189"/>
    </row>
    <row r="19" spans="1:16" ht="16.5" thickBot="1">
      <c r="A19" s="45" t="s">
        <v>86</v>
      </c>
      <c r="B19" s="46" t="s">
        <v>98</v>
      </c>
      <c r="C19" s="25">
        <f>SUM(D19:O19)</f>
        <v>8</v>
      </c>
      <c r="D19" s="26">
        <v>0</v>
      </c>
      <c r="E19" s="34">
        <f>IF('2. kolo - Závada'!$Q$18="","",VLOOKUP(B19,'2. kolo - Závada'!$B$18:$Q$30,16,FALSE))</f>
        <v>1</v>
      </c>
      <c r="F19" s="35">
        <f>IF('3. kolo - Dobroslavice'!$J$17="","",VLOOKUP(B19,'3. kolo - Dobroslavice'!$B$17:$J$29,9,FALSE))</f>
        <v>2</v>
      </c>
      <c r="G19" s="34">
        <f>IF('4. kolo - Markvartovice'!$Q$19="","",VLOOKUP(B19,'4. kolo - Markvartovice'!$B$19:$Q$33,16,FALSE))</f>
        <v>1</v>
      </c>
      <c r="H19" s="37">
        <f>IF('5. kolo - Hlučín'!$Q$17="","",VLOOKUP(B19,'5. kolo - Hlučín'!$B$17:$Q$31,16,FALSE))</f>
        <v>1</v>
      </c>
      <c r="I19" s="36">
        <f>IF('6. kolo - Darkovice'!$S$22="","",VLOOKUP(B19,'6. kolo - Darkovice'!$B$22:$S$34,18,FALSE))</f>
        <v>1</v>
      </c>
      <c r="J19" s="358"/>
      <c r="K19" s="209">
        <v>0</v>
      </c>
      <c r="L19" s="37">
        <v>0</v>
      </c>
      <c r="M19" s="209">
        <v>0</v>
      </c>
      <c r="N19" s="37">
        <f>IF('10. kolo - Ludgeřovice'!$Q$18="","",VLOOKUP(B19,'10. kolo - Ludgeřovice'!$B$18:$U$32,16,FALSE))</f>
        <v>1</v>
      </c>
      <c r="O19" s="212">
        <f>IF('11. kolo - Bohuslavice'!$Q$21="","",VLOOKUP(B19,'11. kolo - Bohuslavice'!$B$21:$Q$34,16,FALSE))</f>
        <v>1</v>
      </c>
      <c r="P19" s="189"/>
    </row>
    <row r="20" spans="1:15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166"/>
      <c r="N20" s="166"/>
      <c r="O20" s="52"/>
    </row>
  </sheetData>
  <sheetProtection selectLockedCells="1" selectUnlockedCells="1"/>
  <mergeCells count="2">
    <mergeCell ref="A1:O1"/>
    <mergeCell ref="A2:C2"/>
  </mergeCells>
  <printOptions/>
  <pageMargins left="0.31496062992125984" right="0.31496062992125984" top="0.7874015748031497" bottom="0.7874015748031497" header="0.5118110236220472" footer="0.31496062992125984"/>
  <pageSetup horizontalDpi="300" verticalDpi="300" orientation="landscape" paperSize="9" scale="72" r:id="rId1"/>
  <headerFooter alignWithMargins="0">
    <oddFooter>&amp;CHlučinská liga mládeže - 6. ročník 20167/ 2018&amp;RPro HLM zpracovad Durlák 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90" zoomScaleNormal="90" zoomScaleSheetLayoutView="80" zoomScalePageLayoutView="0" workbookViewId="0" topLeftCell="A1">
      <selection activeCell="H29" sqref="H29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8" width="10.7109375" style="0" customWidth="1"/>
    <col min="9" max="9" width="13.7109375" style="0" customWidth="1"/>
    <col min="10" max="11" width="10.7109375" style="0" customWidth="1"/>
    <col min="12" max="12" width="13.57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0" customWidth="1"/>
    <col min="18" max="19" width="9.140625" style="55" customWidth="1"/>
    <col min="20" max="20" width="9.140625" style="54" customWidth="1"/>
  </cols>
  <sheetData>
    <row r="1" spans="1:17" ht="22.5">
      <c r="A1" s="374" t="s">
        <v>77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6.5" thickBot="1">
      <c r="A2" s="56"/>
    </row>
    <row r="3" spans="1:17" ht="15.75" customHeight="1" thickBot="1">
      <c r="A3" s="366" t="s">
        <v>34</v>
      </c>
      <c r="B3" s="366"/>
      <c r="C3" s="366" t="s">
        <v>35</v>
      </c>
      <c r="D3" s="366"/>
      <c r="E3" s="366"/>
      <c r="F3" s="366"/>
      <c r="G3" s="366" t="s">
        <v>36</v>
      </c>
      <c r="H3" s="366"/>
      <c r="I3" s="366"/>
      <c r="J3" s="366"/>
      <c r="K3" s="366"/>
      <c r="L3" s="366"/>
      <c r="M3" s="366"/>
      <c r="N3" s="366"/>
      <c r="O3" s="368" t="s">
        <v>37</v>
      </c>
      <c r="P3" s="369" t="s">
        <v>38</v>
      </c>
      <c r="Q3" s="368" t="s">
        <v>39</v>
      </c>
    </row>
    <row r="4" spans="1:17" ht="16.5" thickBot="1">
      <c r="A4" s="57" t="s">
        <v>40</v>
      </c>
      <c r="B4" s="58" t="s">
        <v>2</v>
      </c>
      <c r="C4" s="57" t="s">
        <v>41</v>
      </c>
      <c r="D4" s="59" t="s">
        <v>42</v>
      </c>
      <c r="E4" s="60" t="s">
        <v>43</v>
      </c>
      <c r="F4" s="61" t="s">
        <v>44</v>
      </c>
      <c r="G4" s="62" t="s">
        <v>45</v>
      </c>
      <c r="H4" s="63" t="s">
        <v>46</v>
      </c>
      <c r="I4" s="63" t="s">
        <v>43</v>
      </c>
      <c r="J4" s="62" t="s">
        <v>45</v>
      </c>
      <c r="K4" s="63" t="s">
        <v>46</v>
      </c>
      <c r="L4" s="63" t="s">
        <v>43</v>
      </c>
      <c r="M4" s="64" t="s">
        <v>43</v>
      </c>
      <c r="N4" s="61" t="s">
        <v>44</v>
      </c>
      <c r="O4" s="368"/>
      <c r="P4" s="369"/>
      <c r="Q4" s="368"/>
    </row>
    <row r="5" spans="1:19" ht="15.75">
      <c r="A5" s="65" t="s">
        <v>16</v>
      </c>
      <c r="B5" s="24" t="s">
        <v>12</v>
      </c>
      <c r="C5" s="66">
        <v>21.51</v>
      </c>
      <c r="D5" s="67">
        <v>22.12</v>
      </c>
      <c r="E5" s="68">
        <f aca="true" t="shared" si="0" ref="E5:E17">IF(C5="","",MAX(C5,D5))</f>
        <v>22.12</v>
      </c>
      <c r="F5" s="69">
        <f>IF(C5="","",RANK(E5,$E$5:$E$17,1))</f>
        <v>1</v>
      </c>
      <c r="G5" s="70">
        <v>70.42</v>
      </c>
      <c r="H5" s="70"/>
      <c r="I5" s="71" t="s">
        <v>96</v>
      </c>
      <c r="J5" s="72"/>
      <c r="K5" s="72"/>
      <c r="L5" s="71">
        <f aca="true" t="shared" si="1" ref="L5:L17">IF(J5="","",MAX(J5,K5))</f>
      </c>
      <c r="M5" s="73" t="s">
        <v>96</v>
      </c>
      <c r="N5" s="74">
        <v>10</v>
      </c>
      <c r="O5" s="75">
        <f aca="true" t="shared" si="2" ref="O5:O17">IF(F5="","",SUM(N5,F5))</f>
        <v>11</v>
      </c>
      <c r="P5" s="76">
        <f>IF(O5="","",RANK(O5,$O$5:$O$17,1))</f>
        <v>6</v>
      </c>
      <c r="Q5" s="77">
        <f>IF(P5="","",VLOOKUP(P5,'Bodové hodnocení'!$A$1:$B$20,2,FALSE))</f>
        <v>6</v>
      </c>
      <c r="R5" s="78"/>
      <c r="S5" s="78"/>
    </row>
    <row r="6" spans="1:19" ht="15.75">
      <c r="A6" s="79" t="s">
        <v>18</v>
      </c>
      <c r="B6" s="191" t="s">
        <v>13</v>
      </c>
      <c r="C6" s="80">
        <v>23.27</v>
      </c>
      <c r="D6" s="81">
        <v>22.41</v>
      </c>
      <c r="E6" s="82">
        <f t="shared" si="0"/>
        <v>23.27</v>
      </c>
      <c r="F6" s="83">
        <f>IF(C6="","",RANK(E6,$E$5:$E$17,1))</f>
        <v>4</v>
      </c>
      <c r="G6" s="84">
        <v>66.062</v>
      </c>
      <c r="H6" s="85"/>
      <c r="I6" s="86">
        <f aca="true" t="shared" si="3" ref="I6:I16">IF(G6="","",MAX(G6,H6))</f>
        <v>66.062</v>
      </c>
      <c r="J6" s="85"/>
      <c r="K6" s="85"/>
      <c r="L6" s="86">
        <f t="shared" si="1"/>
      </c>
      <c r="M6" s="86">
        <f aca="true" t="shared" si="4" ref="M6:M16">IF(I6="","",MIN(L6,I6))</f>
        <v>66.062</v>
      </c>
      <c r="N6" s="87">
        <f>IF(M6="","",RANK(M6,$M$5:$M$17,1))</f>
        <v>4</v>
      </c>
      <c r="O6" s="88">
        <f t="shared" si="2"/>
        <v>8</v>
      </c>
      <c r="P6" s="89">
        <f>IF(O6="","",RANK(O6,$O$5:$O$17,1))</f>
        <v>2</v>
      </c>
      <c r="Q6" s="90">
        <f>IF(P6="","",VLOOKUP(P6,'Bodové hodnocení'!$A$1:$B$20,2,FALSE))</f>
        <v>10</v>
      </c>
      <c r="R6" s="78"/>
      <c r="S6" s="78"/>
    </row>
    <row r="7" spans="1:19" ht="15.75">
      <c r="A7" s="91" t="s">
        <v>19</v>
      </c>
      <c r="B7" s="33" t="s">
        <v>6</v>
      </c>
      <c r="C7" s="92">
        <v>22.3</v>
      </c>
      <c r="D7" s="67">
        <v>21.72</v>
      </c>
      <c r="E7" s="68">
        <f t="shared" si="0"/>
        <v>22.3</v>
      </c>
      <c r="F7" s="69">
        <f>IF(C7="","",RANK(E7,$E$5:$E$17,1))</f>
        <v>3</v>
      </c>
      <c r="G7" s="93">
        <v>62.585</v>
      </c>
      <c r="H7" s="94"/>
      <c r="I7" s="95" t="s">
        <v>96</v>
      </c>
      <c r="J7" s="94">
        <v>70.125</v>
      </c>
      <c r="K7" s="94"/>
      <c r="L7" s="95">
        <f t="shared" si="1"/>
        <v>70.125</v>
      </c>
      <c r="M7" s="96">
        <f t="shared" si="4"/>
        <v>70.125</v>
      </c>
      <c r="N7" s="97">
        <f>IF(M7="","",RANK(M7,$M$5:$M$17,1))</f>
        <v>6</v>
      </c>
      <c r="O7" s="98">
        <f t="shared" si="2"/>
        <v>9</v>
      </c>
      <c r="P7" s="76">
        <v>4</v>
      </c>
      <c r="Q7" s="77">
        <f>IF(P7="","",VLOOKUP(P7,'Bodové hodnocení'!$A$1:$B$20,2,FALSE))</f>
        <v>8</v>
      </c>
      <c r="R7" s="78"/>
      <c r="S7" s="78"/>
    </row>
    <row r="8" spans="1:19" s="54" customFormat="1" ht="15.75">
      <c r="A8" s="79" t="s">
        <v>20</v>
      </c>
      <c r="B8" s="191" t="s">
        <v>17</v>
      </c>
      <c r="C8" s="80">
        <v>22.33</v>
      </c>
      <c r="D8" s="81">
        <v>31.36</v>
      </c>
      <c r="E8" s="82">
        <f t="shared" si="0"/>
        <v>31.36</v>
      </c>
      <c r="F8" s="83">
        <f>IF(C8="","",RANK(E8,$E$5:$E$17,1))</f>
        <v>8</v>
      </c>
      <c r="G8" s="84">
        <v>58.443</v>
      </c>
      <c r="H8" s="85"/>
      <c r="I8" s="86">
        <f t="shared" si="3"/>
        <v>58.443</v>
      </c>
      <c r="J8" s="85">
        <v>79.25</v>
      </c>
      <c r="K8" s="85"/>
      <c r="L8" s="86" t="s">
        <v>96</v>
      </c>
      <c r="M8" s="86">
        <f t="shared" si="4"/>
        <v>58.443</v>
      </c>
      <c r="N8" s="87">
        <f>IF(M8="","",RANK(M8,$M$5:$M$17,1))</f>
        <v>2</v>
      </c>
      <c r="O8" s="88">
        <f t="shared" si="2"/>
        <v>10</v>
      </c>
      <c r="P8" s="89">
        <f>IF(O8="","",RANK(O8,$O$5:$O$17,1))</f>
        <v>5</v>
      </c>
      <c r="Q8" s="90">
        <f>IF(P8="","",VLOOKUP(P8,'Bodové hodnocení'!$A$1:$B$20,2,FALSE))</f>
        <v>7</v>
      </c>
      <c r="R8" s="78"/>
      <c r="S8" s="78"/>
    </row>
    <row r="9" spans="1:19" s="54" customFormat="1" ht="15.75">
      <c r="A9" s="91" t="s">
        <v>21</v>
      </c>
      <c r="B9" s="39" t="s">
        <v>7</v>
      </c>
      <c r="C9" s="92">
        <v>33.45</v>
      </c>
      <c r="D9" s="67">
        <v>29.41</v>
      </c>
      <c r="E9" s="68">
        <f t="shared" si="0"/>
        <v>33.45</v>
      </c>
      <c r="F9" s="69">
        <f>IF(C9="","",RANK(E9,$E$5:$E$17,1))</f>
        <v>9</v>
      </c>
      <c r="G9" s="93">
        <v>69.671</v>
      </c>
      <c r="H9" s="94"/>
      <c r="I9" s="95">
        <f t="shared" si="3"/>
        <v>69.671</v>
      </c>
      <c r="J9" s="94"/>
      <c r="K9" s="94"/>
      <c r="L9" s="95">
        <f t="shared" si="1"/>
      </c>
      <c r="M9" s="96">
        <f t="shared" si="4"/>
        <v>69.671</v>
      </c>
      <c r="N9" s="97">
        <f>IF(M9="","",RANK(M9,$M$5:$M$17,1))</f>
        <v>5</v>
      </c>
      <c r="O9" s="98">
        <f t="shared" si="2"/>
        <v>14</v>
      </c>
      <c r="P9" s="76">
        <f>IF(O9="","",RANK(O9,$O$5:$O$17,1))</f>
        <v>7</v>
      </c>
      <c r="Q9" s="77">
        <f>IF(P9="","",VLOOKUP(P9,'Bodové hodnocení'!$A$1:$B$20,2,FALSE))</f>
        <v>5</v>
      </c>
      <c r="R9" s="78"/>
      <c r="S9" s="78"/>
    </row>
    <row r="10" spans="1:19" s="54" customFormat="1" ht="15.75">
      <c r="A10" s="79" t="s">
        <v>22</v>
      </c>
      <c r="B10" s="192" t="s">
        <v>14</v>
      </c>
      <c r="C10" s="80">
        <v>22.57</v>
      </c>
      <c r="D10" s="81">
        <v>23.59</v>
      </c>
      <c r="E10" s="82">
        <f t="shared" si="0"/>
        <v>23.59</v>
      </c>
      <c r="F10" s="83">
        <f>IF(C10="","",RANK(E10,$E$5:$E$17,1))</f>
        <v>5</v>
      </c>
      <c r="G10" s="99">
        <v>58.35</v>
      </c>
      <c r="H10" s="85"/>
      <c r="I10" s="86">
        <f t="shared" si="3"/>
        <v>58.35</v>
      </c>
      <c r="J10" s="85">
        <v>66.362</v>
      </c>
      <c r="K10" s="85"/>
      <c r="L10" s="86" t="s">
        <v>96</v>
      </c>
      <c r="M10" s="86">
        <f t="shared" si="4"/>
        <v>58.35</v>
      </c>
      <c r="N10" s="87">
        <f>IF(M10="","",RANK(M10,$M$5:$M$17,1))</f>
        <v>1</v>
      </c>
      <c r="O10" s="88">
        <f t="shared" si="2"/>
        <v>6</v>
      </c>
      <c r="P10" s="89">
        <f>IF(O10="","",RANK(O10,$O$5:$O$17,1))</f>
        <v>1</v>
      </c>
      <c r="Q10" s="90">
        <f>IF(P10="","",VLOOKUP(P10,'Bodové hodnocení'!$A$1:$B$20,2,FALSE))</f>
        <v>11</v>
      </c>
      <c r="R10" s="78"/>
      <c r="S10" s="78"/>
    </row>
    <row r="11" spans="1:19" s="54" customFormat="1" ht="15.75">
      <c r="A11" s="91" t="s">
        <v>23</v>
      </c>
      <c r="B11" s="39" t="s">
        <v>10</v>
      </c>
      <c r="C11" s="92">
        <v>28.47</v>
      </c>
      <c r="D11" s="67">
        <v>28.24</v>
      </c>
      <c r="E11" s="68" t="s">
        <v>96</v>
      </c>
      <c r="F11" s="69">
        <v>13</v>
      </c>
      <c r="G11" s="93">
        <v>63.549</v>
      </c>
      <c r="H11" s="94"/>
      <c r="I11" s="95">
        <f t="shared" si="3"/>
        <v>63.549</v>
      </c>
      <c r="J11" s="94">
        <v>74.323</v>
      </c>
      <c r="K11" s="94"/>
      <c r="L11" s="95">
        <f t="shared" si="1"/>
        <v>74.323</v>
      </c>
      <c r="M11" s="96">
        <f t="shared" si="4"/>
        <v>63.549</v>
      </c>
      <c r="N11" s="97">
        <f>IF(M11="","",RANK(M11,$M$5:$M$17,1))</f>
        <v>3</v>
      </c>
      <c r="O11" s="98">
        <f t="shared" si="2"/>
        <v>16</v>
      </c>
      <c r="P11" s="76">
        <v>9</v>
      </c>
      <c r="Q11" s="77">
        <f>IF(P11="","",VLOOKUP(P11,'Bodové hodnocení'!$A$1:$B$20,2,FALSE))</f>
        <v>3</v>
      </c>
      <c r="R11" s="78"/>
      <c r="S11" s="78"/>
    </row>
    <row r="12" spans="1:19" s="54" customFormat="1" ht="15.75">
      <c r="A12" s="79" t="s">
        <v>25</v>
      </c>
      <c r="B12" s="192" t="s">
        <v>5</v>
      </c>
      <c r="C12" s="80">
        <v>27.28</v>
      </c>
      <c r="D12" s="81">
        <v>26.48</v>
      </c>
      <c r="E12" s="82">
        <f t="shared" si="0"/>
        <v>27.28</v>
      </c>
      <c r="F12" s="83">
        <f>IF(C12="","",RANK(E12,$E$5:$E$17,1))</f>
        <v>7</v>
      </c>
      <c r="G12" s="84">
        <v>72.294</v>
      </c>
      <c r="H12" s="85"/>
      <c r="I12" s="86" t="s">
        <v>96</v>
      </c>
      <c r="J12" s="85"/>
      <c r="K12" s="85"/>
      <c r="L12" s="86">
        <f t="shared" si="1"/>
      </c>
      <c r="M12" s="86" t="s">
        <v>96</v>
      </c>
      <c r="N12" s="87">
        <v>10</v>
      </c>
      <c r="O12" s="88">
        <f t="shared" si="2"/>
        <v>17</v>
      </c>
      <c r="P12" s="89">
        <f>IF(O12="","",RANK(O12,$O$5:$O$17,1))</f>
        <v>10</v>
      </c>
      <c r="Q12" s="90">
        <f>IF(P12="","",VLOOKUP(P12,'Bodové hodnocení'!$A$1:$B$20,2,FALSE))</f>
        <v>2</v>
      </c>
      <c r="R12" s="78"/>
      <c r="S12" s="78"/>
    </row>
    <row r="13" spans="1:19" s="54" customFormat="1" ht="15.75">
      <c r="A13" s="91" t="s">
        <v>26</v>
      </c>
      <c r="B13" s="41" t="s">
        <v>8</v>
      </c>
      <c r="C13" s="92">
        <v>26.75</v>
      </c>
      <c r="D13" s="67">
        <v>25.66</v>
      </c>
      <c r="E13" s="68">
        <f t="shared" si="0"/>
        <v>26.75</v>
      </c>
      <c r="F13" s="69">
        <f>IF(C13="","",RANK(E13,$E$5:$E$17,1))</f>
        <v>6</v>
      </c>
      <c r="G13" s="93">
        <v>78.423</v>
      </c>
      <c r="H13" s="94"/>
      <c r="I13" s="95" t="s">
        <v>96</v>
      </c>
      <c r="J13" s="94"/>
      <c r="K13" s="94"/>
      <c r="L13" s="95">
        <f t="shared" si="1"/>
      </c>
      <c r="M13" s="96" t="s">
        <v>96</v>
      </c>
      <c r="N13" s="97">
        <v>10</v>
      </c>
      <c r="O13" s="98">
        <f t="shared" si="2"/>
        <v>16</v>
      </c>
      <c r="P13" s="76">
        <f>IF(O13="","",RANK(O13,$O$5:$O$17,1))</f>
        <v>8</v>
      </c>
      <c r="Q13" s="77">
        <f>IF(P13="","",VLOOKUP(P13,'Bodové hodnocení'!$A$1:$B$20,2,FALSE))</f>
        <v>4</v>
      </c>
      <c r="R13" s="78"/>
      <c r="S13" s="78"/>
    </row>
    <row r="14" spans="1:19" s="54" customFormat="1" ht="15.75">
      <c r="A14" s="79" t="s">
        <v>27</v>
      </c>
      <c r="B14" s="193" t="s">
        <v>4</v>
      </c>
      <c r="C14" s="80">
        <v>22.16</v>
      </c>
      <c r="D14" s="81">
        <v>22.08</v>
      </c>
      <c r="E14" s="82">
        <f t="shared" si="0"/>
        <v>22.16</v>
      </c>
      <c r="F14" s="83">
        <f>IF(C14="","",RANK(E14,$E$5:$E$17,1))</f>
        <v>2</v>
      </c>
      <c r="G14" s="84">
        <v>70.359</v>
      </c>
      <c r="H14" s="85"/>
      <c r="I14" s="86">
        <f t="shared" si="3"/>
        <v>70.359</v>
      </c>
      <c r="J14" s="85">
        <v>77.916</v>
      </c>
      <c r="K14" s="85"/>
      <c r="L14" s="86">
        <f t="shared" si="1"/>
        <v>77.916</v>
      </c>
      <c r="M14" s="86">
        <f t="shared" si="4"/>
        <v>70.359</v>
      </c>
      <c r="N14" s="87">
        <f>IF(M14="","",RANK(M14,$M$5:$M$17,1))</f>
        <v>7</v>
      </c>
      <c r="O14" s="88">
        <f t="shared" si="2"/>
        <v>9</v>
      </c>
      <c r="P14" s="89">
        <f>IF(O14="","",RANK(O14,$O$5:$O$17,1))</f>
        <v>3</v>
      </c>
      <c r="Q14" s="90">
        <f>IF(P14="","",VLOOKUP(P14,'Bodové hodnocení'!$A$1:$B$20,2,FALSE))</f>
        <v>9</v>
      </c>
      <c r="R14" s="78"/>
      <c r="S14" s="78"/>
    </row>
    <row r="15" spans="1:19" s="54" customFormat="1" ht="15.75">
      <c r="A15" s="91" t="s">
        <v>28</v>
      </c>
      <c r="B15" s="39" t="s">
        <v>24</v>
      </c>
      <c r="C15" s="92">
        <v>49.81</v>
      </c>
      <c r="D15" s="67">
        <v>52.25</v>
      </c>
      <c r="E15" s="68">
        <f t="shared" si="0"/>
        <v>52.25</v>
      </c>
      <c r="F15" s="69">
        <f>IF(C15="","",RANK(E15,$E$5:$E$17,1))</f>
        <v>12</v>
      </c>
      <c r="G15" s="93">
        <v>71.11</v>
      </c>
      <c r="H15" s="94"/>
      <c r="I15" s="95">
        <f t="shared" si="3"/>
        <v>71.11</v>
      </c>
      <c r="J15" s="94"/>
      <c r="K15" s="94"/>
      <c r="L15" s="95">
        <f t="shared" si="1"/>
      </c>
      <c r="M15" s="96">
        <f t="shared" si="4"/>
        <v>71.11</v>
      </c>
      <c r="N15" s="97">
        <f>IF(M15="","",RANK(M15,$M$5:$M$17,1))</f>
        <v>8</v>
      </c>
      <c r="O15" s="98">
        <f t="shared" si="2"/>
        <v>20</v>
      </c>
      <c r="P15" s="76">
        <f>IF(O15="","",RANK(O15,$O$5:$O$17,1))</f>
        <v>12</v>
      </c>
      <c r="Q15" s="77">
        <f>IF(P15="","",VLOOKUP(P15,'Bodové hodnocení'!$A$1:$B$20,2,FALSE))</f>
        <v>1</v>
      </c>
      <c r="R15" s="78"/>
      <c r="S15" s="78"/>
    </row>
    <row r="16" spans="1:19" s="54" customFormat="1" ht="15.75">
      <c r="A16" s="79" t="s">
        <v>30</v>
      </c>
      <c r="B16" s="194" t="s">
        <v>29</v>
      </c>
      <c r="C16" s="80">
        <v>35.2</v>
      </c>
      <c r="D16" s="81">
        <v>36.09</v>
      </c>
      <c r="E16" s="82">
        <f t="shared" si="0"/>
        <v>36.09</v>
      </c>
      <c r="F16" s="83">
        <f>IF(C16="","",RANK(E16,$E$5:$E$17,1))</f>
        <v>10</v>
      </c>
      <c r="G16" s="84">
        <v>87.77</v>
      </c>
      <c r="H16" s="85"/>
      <c r="I16" s="86">
        <f t="shared" si="3"/>
        <v>87.77</v>
      </c>
      <c r="J16" s="85"/>
      <c r="K16" s="85"/>
      <c r="L16" s="86">
        <f t="shared" si="1"/>
      </c>
      <c r="M16" s="86">
        <f t="shared" si="4"/>
        <v>87.77</v>
      </c>
      <c r="N16" s="87">
        <f>IF(M16="","",RANK(M16,$M$5:$M$17,1))</f>
        <v>9</v>
      </c>
      <c r="O16" s="88">
        <f t="shared" si="2"/>
        <v>19</v>
      </c>
      <c r="P16" s="89">
        <f>IF(O16="","",RANK(O16,$O$5:$O$17,1))</f>
        <v>11</v>
      </c>
      <c r="Q16" s="90">
        <f>IF(P16="","",VLOOKUP(P16,'Bodové hodnocení'!$A$1:$B$20,2,FALSE))</f>
        <v>1</v>
      </c>
      <c r="R16" s="78"/>
      <c r="S16" s="78"/>
    </row>
    <row r="17" spans="1:19" s="54" customFormat="1" ht="16.5" thickBot="1">
      <c r="A17" s="91" t="s">
        <v>32</v>
      </c>
      <c r="B17" s="42" t="s">
        <v>31</v>
      </c>
      <c r="C17" s="92">
        <v>46.14</v>
      </c>
      <c r="D17" s="67">
        <v>48.06</v>
      </c>
      <c r="E17" s="68">
        <f t="shared" si="0"/>
        <v>48.06</v>
      </c>
      <c r="F17" s="69">
        <f>IF(C17="","",RANK(E17,$E$5:$E$17,1))</f>
        <v>11</v>
      </c>
      <c r="G17" s="93">
        <v>95.611</v>
      </c>
      <c r="H17" s="94"/>
      <c r="I17" s="95" t="s">
        <v>96</v>
      </c>
      <c r="J17" s="94"/>
      <c r="K17" s="94"/>
      <c r="L17" s="95">
        <f t="shared" si="1"/>
      </c>
      <c r="M17" s="96" t="s">
        <v>96</v>
      </c>
      <c r="N17" s="97">
        <v>10</v>
      </c>
      <c r="O17" s="98">
        <f t="shared" si="2"/>
        <v>21</v>
      </c>
      <c r="P17" s="76">
        <f>IF(O17="","",RANK(O17,$O$5:$O$17,1))</f>
        <v>13</v>
      </c>
      <c r="Q17" s="77">
        <f>IF(P17="","",VLOOKUP(P17,'Bodové hodnocení'!$A$1:$B$20,2,FALSE))</f>
        <v>1</v>
      </c>
      <c r="R17" s="78"/>
      <c r="S17" s="104"/>
    </row>
    <row r="18" spans="1:19" s="54" customFormat="1" ht="16.5" thickBot="1">
      <c r="A18" s="100"/>
      <c r="B18" s="100"/>
      <c r="C18" s="101"/>
      <c r="D18" s="101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2"/>
      <c r="Q18" s="103"/>
      <c r="R18" s="78"/>
      <c r="S18" s="78"/>
    </row>
    <row r="19" spans="1:19" s="54" customFormat="1" ht="16.5" thickBot="1">
      <c r="A19" s="375" t="s">
        <v>47</v>
      </c>
      <c r="B19" s="375"/>
      <c r="C19" s="375" t="s">
        <v>35</v>
      </c>
      <c r="D19" s="375"/>
      <c r="E19" s="375"/>
      <c r="F19" s="375"/>
      <c r="G19" s="375" t="s">
        <v>36</v>
      </c>
      <c r="H19" s="375"/>
      <c r="I19" s="375"/>
      <c r="J19" s="375"/>
      <c r="K19" s="375"/>
      <c r="L19" s="375"/>
      <c r="M19" s="375"/>
      <c r="N19" s="375"/>
      <c r="O19" s="370" t="s">
        <v>37</v>
      </c>
      <c r="P19" s="369" t="s">
        <v>38</v>
      </c>
      <c r="Q19" s="370" t="s">
        <v>39</v>
      </c>
      <c r="R19" s="78"/>
      <c r="S19" s="78"/>
    </row>
    <row r="20" spans="1:19" s="54" customFormat="1" ht="16.5" thickBot="1">
      <c r="A20" s="106" t="s">
        <v>40</v>
      </c>
      <c r="B20" s="206" t="s">
        <v>2</v>
      </c>
      <c r="C20" s="107" t="s">
        <v>41</v>
      </c>
      <c r="D20" s="108" t="s">
        <v>42</v>
      </c>
      <c r="E20" s="109" t="s">
        <v>43</v>
      </c>
      <c r="F20" s="110" t="s">
        <v>44</v>
      </c>
      <c r="G20" s="111" t="s">
        <v>45</v>
      </c>
      <c r="H20" s="112" t="s">
        <v>46</v>
      </c>
      <c r="I20" s="112" t="s">
        <v>43</v>
      </c>
      <c r="J20" s="111" t="s">
        <v>45</v>
      </c>
      <c r="K20" s="112" t="s">
        <v>46</v>
      </c>
      <c r="L20" s="112" t="s">
        <v>43</v>
      </c>
      <c r="M20" s="113" t="s">
        <v>43</v>
      </c>
      <c r="N20" s="114" t="s">
        <v>44</v>
      </c>
      <c r="O20" s="370"/>
      <c r="P20" s="369"/>
      <c r="Q20" s="370"/>
      <c r="R20" s="55"/>
      <c r="S20" s="55"/>
    </row>
    <row r="21" spans="1:20" s="55" customFormat="1" ht="15.75">
      <c r="A21" s="65" t="s">
        <v>16</v>
      </c>
      <c r="B21" s="49" t="s">
        <v>12</v>
      </c>
      <c r="C21" s="66">
        <v>18.07</v>
      </c>
      <c r="D21" s="115">
        <v>17.95</v>
      </c>
      <c r="E21" s="116">
        <f aca="true" t="shared" si="5" ref="E21:E34">IF(C21="","",MAX(C21,D21))</f>
        <v>18.07</v>
      </c>
      <c r="F21" s="117">
        <f>IF(C21="","",RANK(E21,$E$21:$E$34,1))</f>
        <v>2</v>
      </c>
      <c r="G21" s="70">
        <v>49.477</v>
      </c>
      <c r="H21" s="70"/>
      <c r="I21" s="71">
        <f>IF(G21="","",MAX(G21,H21))</f>
        <v>49.477</v>
      </c>
      <c r="J21" s="72"/>
      <c r="K21" s="70"/>
      <c r="L21" s="95">
        <f aca="true" t="shared" si="6" ref="L21:L34">IF(J21="","",MAX(J21,K21))</f>
      </c>
      <c r="M21" s="118">
        <f aca="true" t="shared" si="7" ref="M21:M34">IF(I21="","",MIN(L21,I21))</f>
        <v>49.477</v>
      </c>
      <c r="N21" s="74">
        <f>IF(M21="","",RANK(M21,$M$21:$M$34,1))</f>
        <v>2</v>
      </c>
      <c r="O21" s="75">
        <f aca="true" t="shared" si="8" ref="O21:O34">IF(F21="","",SUM(N21,F21))</f>
        <v>4</v>
      </c>
      <c r="P21" s="119">
        <f>IF(O21="","",RANK(O21,$O$21:$O$34,1))</f>
        <v>1</v>
      </c>
      <c r="Q21" s="120">
        <f>IF(P21="","",VLOOKUP(P21,'Bodové hodnocení'!$A$1:$B$20,2,FALSE))</f>
        <v>11</v>
      </c>
      <c r="T21" s="54"/>
    </row>
    <row r="22" spans="1:20" s="55" customFormat="1" ht="15.75">
      <c r="A22" s="79" t="s">
        <v>18</v>
      </c>
      <c r="B22" s="191" t="s">
        <v>13</v>
      </c>
      <c r="C22" s="80">
        <v>32.97</v>
      </c>
      <c r="D22" s="121">
        <v>29.53</v>
      </c>
      <c r="E22" s="122">
        <f t="shared" si="5"/>
        <v>32.97</v>
      </c>
      <c r="F22" s="123">
        <f>IF(C22="","",RANK(E22,$E$21:$E$34,1))</f>
        <v>9</v>
      </c>
      <c r="G22" s="124">
        <v>50.04</v>
      </c>
      <c r="H22" s="125"/>
      <c r="I22" s="126">
        <f aca="true" t="shared" si="9" ref="I22:I34">IF(G22="","",MAX(G22,H22))</f>
        <v>50.04</v>
      </c>
      <c r="J22" s="125">
        <v>58.509</v>
      </c>
      <c r="K22" s="125"/>
      <c r="L22" s="126">
        <f t="shared" si="6"/>
        <v>58.509</v>
      </c>
      <c r="M22" s="126">
        <f t="shared" si="7"/>
        <v>50.04</v>
      </c>
      <c r="N22" s="123">
        <f>IF(M22="","",RANK(M22,$M$21:$M$34,1))</f>
        <v>3</v>
      </c>
      <c r="O22" s="90">
        <f t="shared" si="8"/>
        <v>12</v>
      </c>
      <c r="P22" s="89">
        <f>IF(O22="","",RANK(O22,$O$21:$O$34,1))</f>
        <v>6</v>
      </c>
      <c r="Q22" s="90">
        <f>IF(P22="","",VLOOKUP(P22,'Bodové hodnocení'!$A$1:$B$20,2,FALSE))</f>
        <v>6</v>
      </c>
      <c r="T22" s="54"/>
    </row>
    <row r="23" spans="1:20" s="55" customFormat="1" ht="15.75">
      <c r="A23" s="91" t="s">
        <v>19</v>
      </c>
      <c r="B23" s="33" t="s">
        <v>6</v>
      </c>
      <c r="C23" s="92">
        <v>22.04</v>
      </c>
      <c r="D23" s="127">
        <v>22.28</v>
      </c>
      <c r="E23" s="128">
        <f t="shared" si="5"/>
        <v>22.28</v>
      </c>
      <c r="F23" s="129">
        <f>IF(C23="","",RANK(E23,$E$21:$E$34,1))</f>
        <v>7</v>
      </c>
      <c r="G23" s="130">
        <v>51.79</v>
      </c>
      <c r="H23" s="94"/>
      <c r="I23" s="95">
        <f t="shared" si="9"/>
        <v>51.79</v>
      </c>
      <c r="J23" s="94">
        <v>59.634</v>
      </c>
      <c r="K23" s="94"/>
      <c r="L23" s="95">
        <f t="shared" si="6"/>
        <v>59.634</v>
      </c>
      <c r="M23" s="96">
        <f t="shared" si="7"/>
        <v>51.79</v>
      </c>
      <c r="N23" s="97">
        <f>IF(M23="","",RANK(M23,$M$21:$M$34,1))</f>
        <v>6</v>
      </c>
      <c r="O23" s="98">
        <f t="shared" si="8"/>
        <v>13</v>
      </c>
      <c r="P23" s="170">
        <f>IF(O23="","",RANK(O23,$O$21:$O$34,1))</f>
        <v>7</v>
      </c>
      <c r="Q23" s="77">
        <f>IF(P23="","",VLOOKUP(P23,'Bodové hodnocení'!$A$1:$B$20,2,FALSE))</f>
        <v>5</v>
      </c>
      <c r="T23" s="54"/>
    </row>
    <row r="24" spans="1:20" s="55" customFormat="1" ht="15.75">
      <c r="A24" s="79" t="s">
        <v>20</v>
      </c>
      <c r="B24" s="191" t="s">
        <v>17</v>
      </c>
      <c r="C24" s="80">
        <v>19.09</v>
      </c>
      <c r="D24" s="121">
        <v>20.72</v>
      </c>
      <c r="E24" s="122">
        <f t="shared" si="5"/>
        <v>20.72</v>
      </c>
      <c r="F24" s="123">
        <f>IF(C24="","",RANK(E24,$E$21:$E$34,1))</f>
        <v>4</v>
      </c>
      <c r="G24" s="124">
        <v>51.164</v>
      </c>
      <c r="H24" s="125"/>
      <c r="I24" s="126">
        <f t="shared" si="9"/>
        <v>51.164</v>
      </c>
      <c r="J24" s="125">
        <v>54.689</v>
      </c>
      <c r="K24" s="125"/>
      <c r="L24" s="126">
        <f t="shared" si="6"/>
        <v>54.689</v>
      </c>
      <c r="M24" s="126">
        <f t="shared" si="7"/>
        <v>51.164</v>
      </c>
      <c r="N24" s="123">
        <f>IF(M24="","",RANK(M24,$M$21:$M$34,1))</f>
        <v>4</v>
      </c>
      <c r="O24" s="90">
        <f t="shared" si="8"/>
        <v>8</v>
      </c>
      <c r="P24" s="89">
        <v>4</v>
      </c>
      <c r="Q24" s="90">
        <f>IF(P24="","",VLOOKUP(P24,'Bodové hodnocení'!$A$1:$B$20,2,FALSE))</f>
        <v>8</v>
      </c>
      <c r="T24" s="54"/>
    </row>
    <row r="25" spans="1:20" s="55" customFormat="1" ht="15.75">
      <c r="A25" s="91" t="s">
        <v>21</v>
      </c>
      <c r="B25" s="39" t="s">
        <v>7</v>
      </c>
      <c r="C25" s="92">
        <v>21.95</v>
      </c>
      <c r="D25" s="127">
        <v>22.17</v>
      </c>
      <c r="E25" s="128">
        <f t="shared" si="5"/>
        <v>22.17</v>
      </c>
      <c r="F25" s="129">
        <f>IF(C25="","",RANK(E25,$E$21:$E$34,1))</f>
        <v>6</v>
      </c>
      <c r="G25" s="130">
        <v>54.13</v>
      </c>
      <c r="H25" s="94"/>
      <c r="I25" s="95">
        <f t="shared" si="9"/>
        <v>54.13</v>
      </c>
      <c r="J25" s="94"/>
      <c r="K25" s="94"/>
      <c r="L25" s="95">
        <f t="shared" si="6"/>
      </c>
      <c r="M25" s="96">
        <f t="shared" si="7"/>
        <v>54.13</v>
      </c>
      <c r="N25" s="97">
        <f>IF(M25="","",RANK(M25,$M$21:$M$34,1))</f>
        <v>8</v>
      </c>
      <c r="O25" s="98">
        <f t="shared" si="8"/>
        <v>14</v>
      </c>
      <c r="P25" s="170">
        <v>9</v>
      </c>
      <c r="Q25" s="77">
        <f>IF(P25="","",VLOOKUP(P25,'Bodové hodnocení'!$A$1:$B$20,2,FALSE))</f>
        <v>3</v>
      </c>
      <c r="T25" s="54"/>
    </row>
    <row r="26" spans="1:20" s="55" customFormat="1" ht="15.75">
      <c r="A26" s="79" t="s">
        <v>22</v>
      </c>
      <c r="B26" s="192" t="s">
        <v>14</v>
      </c>
      <c r="C26" s="80">
        <v>19.17</v>
      </c>
      <c r="D26" s="121">
        <v>18.54</v>
      </c>
      <c r="E26" s="122">
        <f t="shared" si="5"/>
        <v>19.17</v>
      </c>
      <c r="F26" s="123">
        <f>IF(C26="","",RANK(E26,$E$21:$E$34,1))</f>
        <v>3</v>
      </c>
      <c r="G26" s="99">
        <v>51.484</v>
      </c>
      <c r="H26" s="125"/>
      <c r="I26" s="126">
        <f t="shared" si="9"/>
        <v>51.484</v>
      </c>
      <c r="J26" s="125">
        <v>62.264</v>
      </c>
      <c r="K26" s="125"/>
      <c r="L26" s="126">
        <f t="shared" si="6"/>
        <v>62.264</v>
      </c>
      <c r="M26" s="126">
        <f t="shared" si="7"/>
        <v>51.484</v>
      </c>
      <c r="N26" s="123">
        <f>IF(M26="","",RANK(M26,$M$21:$M$34,1))</f>
        <v>5</v>
      </c>
      <c r="O26" s="90">
        <f t="shared" si="8"/>
        <v>8</v>
      </c>
      <c r="P26" s="89">
        <v>3</v>
      </c>
      <c r="Q26" s="90">
        <f>IF(P26="","",VLOOKUP(P26,'Bodové hodnocení'!$A$1:$B$20,2,FALSE))</f>
        <v>9</v>
      </c>
      <c r="T26" s="54"/>
    </row>
    <row r="27" spans="1:20" s="55" customFormat="1" ht="15.75">
      <c r="A27" s="91" t="s">
        <v>23</v>
      </c>
      <c r="B27" s="39" t="s">
        <v>10</v>
      </c>
      <c r="C27" s="92">
        <v>33.39</v>
      </c>
      <c r="D27" s="127">
        <v>27.13</v>
      </c>
      <c r="E27" s="128">
        <f t="shared" si="5"/>
        <v>33.39</v>
      </c>
      <c r="F27" s="129">
        <f>IF(C27="","",RANK(E27,$E$21:$E$34,1))</f>
        <v>10</v>
      </c>
      <c r="G27" s="130">
        <v>46.235</v>
      </c>
      <c r="H27" s="94"/>
      <c r="I27" s="95">
        <f t="shared" si="9"/>
        <v>46.235</v>
      </c>
      <c r="J27" s="94"/>
      <c r="K27" s="94"/>
      <c r="L27" s="95">
        <f t="shared" si="6"/>
      </c>
      <c r="M27" s="96">
        <f t="shared" si="7"/>
        <v>46.235</v>
      </c>
      <c r="N27" s="97">
        <f>IF(M27="","",RANK(M27,$M$21:$M$34,1))</f>
        <v>1</v>
      </c>
      <c r="O27" s="98">
        <f t="shared" si="8"/>
        <v>11</v>
      </c>
      <c r="P27" s="170">
        <f>IF(O27="","",RANK(O27,$O$21:$O$34,1))</f>
        <v>5</v>
      </c>
      <c r="Q27" s="77">
        <f>IF(P27="","",VLOOKUP(P27,'Bodové hodnocení'!$A$1:$B$20,2,FALSE))</f>
        <v>7</v>
      </c>
      <c r="T27" s="54"/>
    </row>
    <row r="28" spans="1:20" s="55" customFormat="1" ht="15.75">
      <c r="A28" s="79" t="s">
        <v>25</v>
      </c>
      <c r="B28" s="192" t="s">
        <v>5</v>
      </c>
      <c r="C28" s="131">
        <v>17.52</v>
      </c>
      <c r="D28" s="121">
        <v>17.19</v>
      </c>
      <c r="E28" s="122">
        <f t="shared" si="5"/>
        <v>17.52</v>
      </c>
      <c r="F28" s="123">
        <f>IF(C28="","",RANK(E28,$E$21:$E$34,1))</f>
        <v>1</v>
      </c>
      <c r="G28" s="99">
        <v>53.143</v>
      </c>
      <c r="H28" s="125"/>
      <c r="I28" s="126">
        <f t="shared" si="9"/>
        <v>53.143</v>
      </c>
      <c r="J28" s="125"/>
      <c r="K28" s="125"/>
      <c r="L28" s="126">
        <f t="shared" si="6"/>
      </c>
      <c r="M28" s="126">
        <f t="shared" si="7"/>
        <v>53.143</v>
      </c>
      <c r="N28" s="123">
        <f>IF(M28="","",RANK(M28,$M$21:$M$34,1))</f>
        <v>7</v>
      </c>
      <c r="O28" s="90">
        <f t="shared" si="8"/>
        <v>8</v>
      </c>
      <c r="P28" s="89">
        <f>IF(O28="","",RANK(O28,$O$21:$O$34,1))</f>
        <v>2</v>
      </c>
      <c r="Q28" s="90">
        <f>IF(P28="","",VLOOKUP(P28,'Bodové hodnocení'!$A$1:$B$20,2,FALSE))</f>
        <v>10</v>
      </c>
      <c r="T28" s="54"/>
    </row>
    <row r="29" spans="1:17" ht="15.75">
      <c r="A29" s="91" t="s">
        <v>26</v>
      </c>
      <c r="B29" s="41" t="s">
        <v>8</v>
      </c>
      <c r="C29" s="92">
        <v>48.2</v>
      </c>
      <c r="D29" s="127">
        <v>48.78</v>
      </c>
      <c r="E29" s="128">
        <f t="shared" si="5"/>
        <v>48.78</v>
      </c>
      <c r="F29" s="129">
        <f>IF(C29="","",RANK(E29,$E$21:$E$34,1))</f>
        <v>13</v>
      </c>
      <c r="G29" s="130">
        <v>87.924</v>
      </c>
      <c r="H29" s="94"/>
      <c r="I29" s="95" t="s">
        <v>96</v>
      </c>
      <c r="J29" s="94">
        <v>62.659</v>
      </c>
      <c r="K29" s="94"/>
      <c r="L29" s="95">
        <f t="shared" si="6"/>
        <v>62.659</v>
      </c>
      <c r="M29" s="96">
        <f t="shared" si="7"/>
        <v>62.659</v>
      </c>
      <c r="N29" s="97">
        <f>IF(M29="","",RANK(M29,$M$21:$M$34,1))</f>
        <v>11</v>
      </c>
      <c r="O29" s="98">
        <f t="shared" si="8"/>
        <v>24</v>
      </c>
      <c r="P29" s="170">
        <v>12</v>
      </c>
      <c r="Q29" s="77">
        <f>IF(P29="","",VLOOKUP(P29,'Bodové hodnocení'!$A$1:$B$20,2,FALSE))</f>
        <v>1</v>
      </c>
    </row>
    <row r="30" spans="1:17" ht="15.75">
      <c r="A30" s="79" t="s">
        <v>27</v>
      </c>
      <c r="B30" s="193" t="s">
        <v>4</v>
      </c>
      <c r="C30" s="131">
        <v>21.04</v>
      </c>
      <c r="D30" s="121">
        <v>20.69</v>
      </c>
      <c r="E30" s="122">
        <f t="shared" si="5"/>
        <v>21.04</v>
      </c>
      <c r="F30" s="123">
        <f>IF(C30="","",RANK(E30,$E$21:$E$34,1))</f>
        <v>5</v>
      </c>
      <c r="G30" s="124">
        <v>64.628</v>
      </c>
      <c r="H30" s="125"/>
      <c r="I30" s="126">
        <f t="shared" si="9"/>
        <v>64.628</v>
      </c>
      <c r="J30" s="125">
        <v>59.09</v>
      </c>
      <c r="K30" s="125"/>
      <c r="L30" s="126">
        <f t="shared" si="6"/>
        <v>59.09</v>
      </c>
      <c r="M30" s="126">
        <f t="shared" si="7"/>
        <v>59.09</v>
      </c>
      <c r="N30" s="123">
        <f>IF(M30="","",RANK(M30,$M$21:$M$34,1))</f>
        <v>9</v>
      </c>
      <c r="O30" s="90">
        <f t="shared" si="8"/>
        <v>14</v>
      </c>
      <c r="P30" s="89">
        <f>IF(O30="","",RANK(O30,$O$21:$O$34,1))</f>
        <v>8</v>
      </c>
      <c r="Q30" s="90">
        <f>IF(P30="","",VLOOKUP(P30,'Bodové hodnocení'!$A$1:$B$20,2,FALSE))</f>
        <v>4</v>
      </c>
    </row>
    <row r="31" spans="1:17" ht="15.75">
      <c r="A31" s="91" t="s">
        <v>28</v>
      </c>
      <c r="B31" s="39" t="s">
        <v>24</v>
      </c>
      <c r="C31" s="92">
        <v>57.35</v>
      </c>
      <c r="D31" s="127">
        <v>53.64</v>
      </c>
      <c r="E31" s="128">
        <f t="shared" si="5"/>
        <v>57.35</v>
      </c>
      <c r="F31" s="129">
        <f>IF(C31="","",RANK(E31,$E$21:$E$34,1))</f>
        <v>14</v>
      </c>
      <c r="G31" s="130">
        <v>59.817</v>
      </c>
      <c r="H31" s="94"/>
      <c r="I31" s="95">
        <f t="shared" si="9"/>
        <v>59.817</v>
      </c>
      <c r="J31" s="94"/>
      <c r="K31" s="94"/>
      <c r="L31" s="95">
        <f t="shared" si="6"/>
      </c>
      <c r="M31" s="96">
        <f t="shared" si="7"/>
        <v>59.817</v>
      </c>
      <c r="N31" s="97">
        <f>IF(M31="","",RANK(M31,$M$21:$M$34,1))</f>
        <v>10</v>
      </c>
      <c r="O31" s="98">
        <f t="shared" si="8"/>
        <v>24</v>
      </c>
      <c r="P31" s="170">
        <v>13</v>
      </c>
      <c r="Q31" s="77">
        <f>IF(P31="","",VLOOKUP(P31,'Bodové hodnocení'!$A$1:$B$20,2,FALSE))</f>
        <v>1</v>
      </c>
    </row>
    <row r="32" spans="1:17" ht="15.75">
      <c r="A32" s="79" t="s">
        <v>30</v>
      </c>
      <c r="B32" s="194" t="s">
        <v>29</v>
      </c>
      <c r="C32" s="131">
        <v>43.97</v>
      </c>
      <c r="D32" s="121">
        <v>42.76</v>
      </c>
      <c r="E32" s="122">
        <f t="shared" si="5"/>
        <v>43.97</v>
      </c>
      <c r="F32" s="123">
        <f>IF(C32="","",RANK(E32,$E$21:$E$34,1))</f>
        <v>12</v>
      </c>
      <c r="G32" s="124">
        <v>63.649</v>
      </c>
      <c r="H32" s="125"/>
      <c r="I32" s="126">
        <f t="shared" si="9"/>
        <v>63.649</v>
      </c>
      <c r="J32" s="125">
        <v>83.629</v>
      </c>
      <c r="K32" s="125"/>
      <c r="L32" s="126" t="s">
        <v>96</v>
      </c>
      <c r="M32" s="126">
        <f t="shared" si="7"/>
        <v>63.649</v>
      </c>
      <c r="N32" s="123">
        <f>IF(M32="","",RANK(M32,$M$21:$M$34,1))</f>
        <v>12</v>
      </c>
      <c r="O32" s="90">
        <f t="shared" si="8"/>
        <v>24</v>
      </c>
      <c r="P32" s="89">
        <f>IF(O32="","",RANK(O32,$O$21:$O$34,1))</f>
        <v>11</v>
      </c>
      <c r="Q32" s="90">
        <f>IF(P32="","",VLOOKUP(P32,'Bodové hodnocení'!$A$1:$B$20,2,FALSE))</f>
        <v>1</v>
      </c>
    </row>
    <row r="33" spans="1:17" ht="15.75">
      <c r="A33" s="91" t="s">
        <v>32</v>
      </c>
      <c r="B33" s="42" t="s">
        <v>31</v>
      </c>
      <c r="C33" s="92">
        <v>23.42</v>
      </c>
      <c r="D33" s="127">
        <v>26.19</v>
      </c>
      <c r="E33" s="128">
        <f t="shared" si="5"/>
        <v>26.19</v>
      </c>
      <c r="F33" s="129">
        <f>IF(C33="","",RANK(E33,$E$21:$E$34,1))</f>
        <v>8</v>
      </c>
      <c r="G33" s="130">
        <v>69.608</v>
      </c>
      <c r="H33" s="94"/>
      <c r="I33" s="95">
        <f t="shared" si="9"/>
        <v>69.608</v>
      </c>
      <c r="J33" s="94">
        <v>65.612</v>
      </c>
      <c r="K33" s="94"/>
      <c r="L33" s="95">
        <f t="shared" si="6"/>
        <v>65.612</v>
      </c>
      <c r="M33" s="96">
        <f t="shared" si="7"/>
        <v>65.612</v>
      </c>
      <c r="N33" s="97">
        <f>IF(M33="","",RANK(M33,$M$21:$M$34,1))</f>
        <v>13</v>
      </c>
      <c r="O33" s="98">
        <f t="shared" si="8"/>
        <v>21</v>
      </c>
      <c r="P33" s="170">
        <f>IF(O33="","",RANK(O33,$O$21:$O$34,1))</f>
        <v>10</v>
      </c>
      <c r="Q33" s="77">
        <f>IF(P33="","",VLOOKUP(P33,'Bodové hodnocení'!$A$1:$B$20,2,FALSE))</f>
        <v>2</v>
      </c>
    </row>
    <row r="34" spans="1:17" ht="16.5" thickBot="1">
      <c r="A34" s="79" t="s">
        <v>61</v>
      </c>
      <c r="B34" s="193" t="s">
        <v>98</v>
      </c>
      <c r="C34" s="131">
        <v>39.98</v>
      </c>
      <c r="D34" s="121">
        <v>38.76</v>
      </c>
      <c r="E34" s="122">
        <f t="shared" si="5"/>
        <v>39.98</v>
      </c>
      <c r="F34" s="123">
        <f>IF(C34="","",RANK(E34,$E$21:$E$34,1))</f>
        <v>11</v>
      </c>
      <c r="G34" s="124">
        <v>74.637</v>
      </c>
      <c r="H34" s="125"/>
      <c r="I34" s="126">
        <f t="shared" si="9"/>
        <v>74.637</v>
      </c>
      <c r="J34" s="125"/>
      <c r="K34" s="125"/>
      <c r="L34" s="126">
        <f t="shared" si="6"/>
      </c>
      <c r="M34" s="126">
        <f t="shared" si="7"/>
        <v>74.637</v>
      </c>
      <c r="N34" s="123">
        <f>IF(M34="","",RANK(M34,$M$21:$M$34,1))</f>
        <v>14</v>
      </c>
      <c r="O34" s="90">
        <f t="shared" si="8"/>
        <v>25</v>
      </c>
      <c r="P34" s="89">
        <f>IF(O34="","",RANK(O34,$O$21:$O$34,1))</f>
        <v>14</v>
      </c>
      <c r="Q34" s="90">
        <f>IF(P34="","",VLOOKUP(P34,'Bodové hodnocení'!$A$1:$B$20,2,FALSE))</f>
        <v>1</v>
      </c>
    </row>
    <row r="35" spans="1:17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133"/>
      <c r="Q35" s="52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9:B19"/>
    <mergeCell ref="C19:F19"/>
    <mergeCell ref="G19:N19"/>
    <mergeCell ref="O19:O20"/>
    <mergeCell ref="P19:P20"/>
    <mergeCell ref="Q19:Q20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3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zoomScale="90" zoomScaleNormal="90" zoomScaleSheetLayoutView="80" zoomScalePageLayoutView="0" workbookViewId="0" topLeftCell="A1">
      <selection activeCell="N37" sqref="N37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2.7109375" style="0" customWidth="1"/>
    <col min="4" max="4" width="13.421875" style="0" customWidth="1"/>
    <col min="5" max="6" width="13.7109375" style="0" customWidth="1"/>
    <col min="7" max="7" width="13.57421875" style="0" customWidth="1"/>
    <col min="8" max="8" width="13.7109375" style="0" customWidth="1"/>
    <col min="9" max="9" width="13.7109375" style="0" hidden="1" customWidth="1"/>
    <col min="10" max="11" width="10.7109375" style="0" customWidth="1"/>
    <col min="12" max="12" width="10.421875" style="0" hidden="1" customWidth="1"/>
    <col min="13" max="13" width="13.140625" style="0" customWidth="1"/>
    <col min="14" max="15" width="10.7109375" style="0" customWidth="1"/>
    <col min="16" max="16" width="11.421875" style="0" customWidth="1"/>
    <col min="17" max="17" width="13.7109375" style="0" customWidth="1"/>
    <col min="18" max="18" width="10.7109375" style="0" customWidth="1"/>
    <col min="19" max="19" width="17.140625" style="0" customWidth="1"/>
    <col min="20" max="20" width="10.7109375" style="54" customWidth="1"/>
    <col min="21" max="21" width="10.7109375" style="0" customWidth="1"/>
    <col min="22" max="23" width="9.140625" style="55" customWidth="1"/>
    <col min="24" max="24" width="9.140625" style="54" customWidth="1"/>
  </cols>
  <sheetData>
    <row r="1" spans="1:21" ht="23.25" thickBot="1">
      <c r="A1" s="371" t="s">
        <v>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  <c r="R1" s="203"/>
      <c r="S1" s="203"/>
      <c r="T1" s="203"/>
      <c r="U1" s="203"/>
    </row>
    <row r="2" ht="16.5" thickBot="1">
      <c r="A2" s="56"/>
    </row>
    <row r="3" spans="1:21" ht="15.75" customHeight="1" thickBot="1">
      <c r="A3" s="366" t="s">
        <v>34</v>
      </c>
      <c r="B3" s="366"/>
      <c r="C3" s="366" t="s">
        <v>35</v>
      </c>
      <c r="D3" s="366"/>
      <c r="E3" s="366"/>
      <c r="F3" s="366"/>
      <c r="G3" s="367" t="s">
        <v>48</v>
      </c>
      <c r="H3" s="367"/>
      <c r="I3" s="367"/>
      <c r="J3" s="367"/>
      <c r="K3" s="367"/>
      <c r="L3" s="367"/>
      <c r="M3" s="367"/>
      <c r="N3" s="367"/>
      <c r="O3" s="368" t="s">
        <v>37</v>
      </c>
      <c r="P3" s="369" t="s">
        <v>38</v>
      </c>
      <c r="Q3" s="370" t="s">
        <v>39</v>
      </c>
      <c r="R3" s="199"/>
      <c r="S3" s="200"/>
      <c r="T3" s="201"/>
      <c r="U3" s="202"/>
    </row>
    <row r="4" spans="1:21" ht="16.5" thickBot="1">
      <c r="A4" s="57" t="s">
        <v>40</v>
      </c>
      <c r="B4" s="58" t="s">
        <v>2</v>
      </c>
      <c r="C4" s="57" t="s">
        <v>41</v>
      </c>
      <c r="D4" s="59" t="s">
        <v>42</v>
      </c>
      <c r="E4" s="60" t="s">
        <v>43</v>
      </c>
      <c r="F4" s="61" t="s">
        <v>44</v>
      </c>
      <c r="G4" s="62" t="s">
        <v>45</v>
      </c>
      <c r="H4" s="63" t="s">
        <v>49</v>
      </c>
      <c r="I4" s="62"/>
      <c r="J4" s="63" t="s">
        <v>46</v>
      </c>
      <c r="K4" s="63" t="s">
        <v>49</v>
      </c>
      <c r="L4" s="63"/>
      <c r="M4" s="64" t="s">
        <v>43</v>
      </c>
      <c r="N4" s="61" t="s">
        <v>44</v>
      </c>
      <c r="O4" s="368"/>
      <c r="P4" s="369"/>
      <c r="Q4" s="370"/>
      <c r="R4" s="196"/>
      <c r="S4" s="200"/>
      <c r="T4" s="201"/>
      <c r="U4" s="202"/>
    </row>
    <row r="5" spans="1:23" ht="15.75">
      <c r="A5" s="65" t="s">
        <v>16</v>
      </c>
      <c r="B5" s="24" t="s">
        <v>6</v>
      </c>
      <c r="C5" s="66">
        <v>29.815</v>
      </c>
      <c r="D5" s="67">
        <v>26.313</v>
      </c>
      <c r="E5" s="68">
        <f>IF(C5="","",MAX(C5,D5))</f>
        <v>29.815</v>
      </c>
      <c r="F5" s="69">
        <f>IF(C5="","",RANK(E5,$E$5:$E$14,1))</f>
        <v>8</v>
      </c>
      <c r="G5" s="70"/>
      <c r="H5" s="134"/>
      <c r="I5" s="71">
        <f aca="true" t="shared" si="0" ref="I5:I14">IF(G5="","",G5+H5)</f>
      </c>
      <c r="J5" s="72"/>
      <c r="K5" s="135"/>
      <c r="L5" s="95">
        <f aca="true" t="shared" si="1" ref="L5:L14">IF(J5="","",J5+K5)</f>
      </c>
      <c r="M5" s="73">
        <f>IF(I5="","",MIN(L5,I5))</f>
      </c>
      <c r="N5" s="74">
        <f aca="true" t="shared" si="2" ref="N5:N14">IF(M5="","",RANK(M5,$M$5:$M$14,1))</f>
      </c>
      <c r="O5" s="75">
        <f aca="true" t="shared" si="3" ref="O5:O14">IF(F5="","",SUM(N5,F5))</f>
        <v>8</v>
      </c>
      <c r="P5" s="76">
        <f aca="true" t="shared" si="4" ref="P5:P14">IF(O5="","",RANK(O5,$O$5:$O$14,1))</f>
        <v>8</v>
      </c>
      <c r="Q5" s="77">
        <f>IF(P5="","",VLOOKUP(P5,'Bodové hodnocení'!$A$1:$B$20,2,FALSE))</f>
        <v>4</v>
      </c>
      <c r="R5" s="196"/>
      <c r="S5" s="196"/>
      <c r="T5" s="105"/>
      <c r="U5" s="198"/>
      <c r="V5" s="78"/>
      <c r="W5" s="78"/>
    </row>
    <row r="6" spans="1:23" ht="15.75">
      <c r="A6" s="79" t="s">
        <v>18</v>
      </c>
      <c r="B6" s="191" t="s">
        <v>24</v>
      </c>
      <c r="C6" s="80">
        <v>24.66</v>
      </c>
      <c r="D6" s="81">
        <v>24.385</v>
      </c>
      <c r="E6" s="82" t="s">
        <v>96</v>
      </c>
      <c r="F6" s="83">
        <v>9</v>
      </c>
      <c r="G6" s="99"/>
      <c r="H6" s="136"/>
      <c r="I6" s="86">
        <f t="shared" si="0"/>
      </c>
      <c r="J6" s="85"/>
      <c r="K6" s="136"/>
      <c r="L6" s="86">
        <f t="shared" si="1"/>
      </c>
      <c r="M6" s="86">
        <f aca="true" t="shared" si="5" ref="M6:M14">IF(I6="","",MIN(L6,I6))</f>
      </c>
      <c r="N6" s="87">
        <f t="shared" si="2"/>
      </c>
      <c r="O6" s="88">
        <f t="shared" si="3"/>
        <v>9</v>
      </c>
      <c r="P6" s="89">
        <f t="shared" si="4"/>
        <v>9</v>
      </c>
      <c r="Q6" s="90">
        <f>IF(P6="","",VLOOKUP(P6,'Bodové hodnocení'!$A$1:$B$20,2,FALSE))</f>
        <v>3</v>
      </c>
      <c r="R6" s="196"/>
      <c r="S6" s="196"/>
      <c r="T6" s="105"/>
      <c r="U6" s="198"/>
      <c r="V6" s="78"/>
      <c r="W6" s="78"/>
    </row>
    <row r="7" spans="1:23" ht="15.75">
      <c r="A7" s="91" t="s">
        <v>19</v>
      </c>
      <c r="B7" s="33" t="s">
        <v>17</v>
      </c>
      <c r="C7" s="138">
        <v>24.114</v>
      </c>
      <c r="D7" s="139">
        <v>23.57</v>
      </c>
      <c r="E7" s="68">
        <f aca="true" t="shared" si="6" ref="E7:E14">IF(C7="","",MAX(C7,D7))</f>
        <v>24.114</v>
      </c>
      <c r="F7" s="69">
        <f aca="true" t="shared" si="7" ref="F7:F12">IF(C7="","",RANK(E7,$E$5:$E$14,1))</f>
        <v>3</v>
      </c>
      <c r="G7" s="137"/>
      <c r="H7" s="134"/>
      <c r="I7" s="95">
        <f t="shared" si="0"/>
      </c>
      <c r="J7" s="94"/>
      <c r="K7" s="134"/>
      <c r="L7" s="95">
        <f t="shared" si="1"/>
      </c>
      <c r="M7" s="96">
        <f t="shared" si="5"/>
      </c>
      <c r="N7" s="97">
        <f t="shared" si="2"/>
      </c>
      <c r="O7" s="98">
        <f t="shared" si="3"/>
        <v>3</v>
      </c>
      <c r="P7" s="76">
        <f t="shared" si="4"/>
        <v>3</v>
      </c>
      <c r="Q7" s="77">
        <f>IF(P7="","",VLOOKUP(P7,'Bodové hodnocení'!$A$1:$B$20,2,FALSE))</f>
        <v>9</v>
      </c>
      <c r="R7" s="196"/>
      <c r="S7" s="196"/>
      <c r="T7" s="105"/>
      <c r="U7" s="198"/>
      <c r="V7" s="78"/>
      <c r="W7" s="78"/>
    </row>
    <row r="8" spans="1:23" s="54" customFormat="1" ht="15.75">
      <c r="A8" s="79" t="s">
        <v>20</v>
      </c>
      <c r="B8" s="191" t="s">
        <v>14</v>
      </c>
      <c r="C8" s="80">
        <v>22.337</v>
      </c>
      <c r="D8" s="81">
        <v>21.234</v>
      </c>
      <c r="E8" s="82">
        <f t="shared" si="6"/>
        <v>22.337</v>
      </c>
      <c r="F8" s="83">
        <f t="shared" si="7"/>
        <v>1</v>
      </c>
      <c r="G8" s="99"/>
      <c r="H8" s="136"/>
      <c r="I8" s="86">
        <f t="shared" si="0"/>
      </c>
      <c r="J8" s="85"/>
      <c r="K8" s="136"/>
      <c r="L8" s="86">
        <f t="shared" si="1"/>
      </c>
      <c r="M8" s="86">
        <f t="shared" si="5"/>
      </c>
      <c r="N8" s="87">
        <f t="shared" si="2"/>
      </c>
      <c r="O8" s="88">
        <f t="shared" si="3"/>
        <v>1</v>
      </c>
      <c r="P8" s="89">
        <f t="shared" si="4"/>
        <v>1</v>
      </c>
      <c r="Q8" s="90">
        <f>IF(P8="","",VLOOKUP(P8,'Bodové hodnocení'!$A$1:$B$20,2,FALSE))</f>
        <v>11</v>
      </c>
      <c r="R8" s="196"/>
      <c r="S8" s="196"/>
      <c r="T8" s="105"/>
      <c r="U8" s="198"/>
      <c r="V8" s="78"/>
      <c r="W8" s="78"/>
    </row>
    <row r="9" spans="1:23" s="54" customFormat="1" ht="15.75">
      <c r="A9" s="91" t="s">
        <v>21</v>
      </c>
      <c r="B9" s="39" t="s">
        <v>13</v>
      </c>
      <c r="C9" s="138">
        <v>24.186</v>
      </c>
      <c r="D9" s="139">
        <v>21.378</v>
      </c>
      <c r="E9" s="68">
        <f t="shared" si="6"/>
        <v>24.186</v>
      </c>
      <c r="F9" s="69">
        <f t="shared" si="7"/>
        <v>4</v>
      </c>
      <c r="G9" s="137"/>
      <c r="H9" s="134" t="s">
        <v>102</v>
      </c>
      <c r="I9" s="95">
        <f t="shared" si="0"/>
      </c>
      <c r="J9" s="94"/>
      <c r="K9" s="134"/>
      <c r="L9" s="95">
        <f t="shared" si="1"/>
      </c>
      <c r="M9" s="96">
        <f t="shared" si="5"/>
      </c>
      <c r="N9" s="97">
        <f t="shared" si="2"/>
      </c>
      <c r="O9" s="98">
        <f t="shared" si="3"/>
        <v>4</v>
      </c>
      <c r="P9" s="76">
        <f t="shared" si="4"/>
        <v>4</v>
      </c>
      <c r="Q9" s="77">
        <f>IF(P9="","",VLOOKUP(P9,'Bodové hodnocení'!$A$1:$B$20,2,FALSE))</f>
        <v>8</v>
      </c>
      <c r="R9" s="196"/>
      <c r="S9" s="196"/>
      <c r="T9" s="105"/>
      <c r="U9" s="198"/>
      <c r="V9" s="78"/>
      <c r="W9" s="78"/>
    </row>
    <row r="10" spans="1:23" s="54" customFormat="1" ht="15.75">
      <c r="A10" s="79" t="s">
        <v>22</v>
      </c>
      <c r="B10" s="192" t="s">
        <v>10</v>
      </c>
      <c r="C10" s="80">
        <v>29.081</v>
      </c>
      <c r="D10" s="81">
        <v>26.131</v>
      </c>
      <c r="E10" s="82">
        <f t="shared" si="6"/>
        <v>29.081</v>
      </c>
      <c r="F10" s="83">
        <f t="shared" si="7"/>
        <v>7</v>
      </c>
      <c r="G10" s="99"/>
      <c r="H10" s="136"/>
      <c r="I10" s="86">
        <f t="shared" si="0"/>
      </c>
      <c r="J10" s="85"/>
      <c r="K10" s="136"/>
      <c r="L10" s="86">
        <f t="shared" si="1"/>
      </c>
      <c r="M10" s="86">
        <f t="shared" si="5"/>
      </c>
      <c r="N10" s="87">
        <f t="shared" si="2"/>
      </c>
      <c r="O10" s="88">
        <f t="shared" si="3"/>
        <v>7</v>
      </c>
      <c r="P10" s="89">
        <f t="shared" si="4"/>
        <v>7</v>
      </c>
      <c r="Q10" s="90">
        <f>IF(P10="","",VLOOKUP(P10,'Bodové hodnocení'!$A$1:$B$20,2,FALSE))</f>
        <v>5</v>
      </c>
      <c r="R10" s="196"/>
      <c r="S10" s="196"/>
      <c r="T10" s="105"/>
      <c r="U10" s="198"/>
      <c r="V10" s="78"/>
      <c r="W10" s="78"/>
    </row>
    <row r="11" spans="1:23" s="54" customFormat="1" ht="15.75">
      <c r="A11" s="91" t="s">
        <v>23</v>
      </c>
      <c r="B11" s="39" t="s">
        <v>8</v>
      </c>
      <c r="C11" s="138">
        <v>27.591</v>
      </c>
      <c r="D11" s="139">
        <v>25.654</v>
      </c>
      <c r="E11" s="68">
        <f t="shared" si="6"/>
        <v>27.591</v>
      </c>
      <c r="F11" s="69">
        <f t="shared" si="7"/>
        <v>6</v>
      </c>
      <c r="G11" s="137"/>
      <c r="H11" s="134"/>
      <c r="I11" s="95">
        <f t="shared" si="0"/>
      </c>
      <c r="J11" s="94"/>
      <c r="K11" s="134"/>
      <c r="L11" s="95">
        <f t="shared" si="1"/>
      </c>
      <c r="M11" s="96">
        <f t="shared" si="5"/>
      </c>
      <c r="N11" s="97">
        <f t="shared" si="2"/>
      </c>
      <c r="O11" s="98">
        <f t="shared" si="3"/>
        <v>6</v>
      </c>
      <c r="P11" s="76">
        <f t="shared" si="4"/>
        <v>6</v>
      </c>
      <c r="Q11" s="77">
        <f>IF(P11="","",VLOOKUP(P11,'Bodové hodnocení'!$A$1:$B$20,2,FALSE))</f>
        <v>6</v>
      </c>
      <c r="R11" s="196"/>
      <c r="S11" s="196"/>
      <c r="T11" s="105"/>
      <c r="U11" s="198"/>
      <c r="V11" s="78"/>
      <c r="W11" s="78"/>
    </row>
    <row r="12" spans="1:23" s="54" customFormat="1" ht="15.75">
      <c r="A12" s="79" t="s">
        <v>25</v>
      </c>
      <c r="B12" s="192" t="s">
        <v>5</v>
      </c>
      <c r="C12" s="80">
        <v>23.778</v>
      </c>
      <c r="D12" s="81">
        <v>22.412</v>
      </c>
      <c r="E12" s="82">
        <f t="shared" si="6"/>
        <v>23.778</v>
      </c>
      <c r="F12" s="83">
        <f t="shared" si="7"/>
        <v>2</v>
      </c>
      <c r="G12" s="99"/>
      <c r="H12" s="136"/>
      <c r="I12" s="86">
        <f t="shared" si="0"/>
      </c>
      <c r="J12" s="85"/>
      <c r="K12" s="136"/>
      <c r="L12" s="86">
        <f t="shared" si="1"/>
      </c>
      <c r="M12" s="86">
        <f t="shared" si="5"/>
      </c>
      <c r="N12" s="87">
        <f t="shared" si="2"/>
      </c>
      <c r="O12" s="88">
        <f t="shared" si="3"/>
        <v>2</v>
      </c>
      <c r="P12" s="89">
        <f t="shared" si="4"/>
        <v>2</v>
      </c>
      <c r="Q12" s="90">
        <f>IF(P12="","",VLOOKUP(P12,'Bodové hodnocení'!$A$1:$B$20,2,FALSE))</f>
        <v>10</v>
      </c>
      <c r="R12" s="196"/>
      <c r="S12" s="196"/>
      <c r="T12" s="105"/>
      <c r="U12" s="198"/>
      <c r="V12" s="78"/>
      <c r="W12" s="78"/>
    </row>
    <row r="13" spans="1:23" s="54" customFormat="1" ht="15.75">
      <c r="A13" s="91" t="s">
        <v>26</v>
      </c>
      <c r="B13" s="41" t="s">
        <v>7</v>
      </c>
      <c r="C13" s="138">
        <v>42.626</v>
      </c>
      <c r="D13" s="139">
        <v>39.546</v>
      </c>
      <c r="E13" s="68" t="s">
        <v>96</v>
      </c>
      <c r="F13" s="69">
        <v>9</v>
      </c>
      <c r="G13" s="137"/>
      <c r="H13" s="134"/>
      <c r="I13" s="95">
        <f t="shared" si="0"/>
      </c>
      <c r="J13" s="94"/>
      <c r="K13" s="134"/>
      <c r="L13" s="95">
        <f t="shared" si="1"/>
      </c>
      <c r="M13" s="96">
        <f t="shared" si="5"/>
      </c>
      <c r="N13" s="97">
        <f t="shared" si="2"/>
      </c>
      <c r="O13" s="98">
        <f t="shared" si="3"/>
        <v>9</v>
      </c>
      <c r="P13" s="76">
        <f t="shared" si="4"/>
        <v>9</v>
      </c>
      <c r="Q13" s="77">
        <f>IF(P13="","",VLOOKUP(P13,'Bodové hodnocení'!$A$1:$B$20,2,FALSE))</f>
        <v>3</v>
      </c>
      <c r="R13" s="196"/>
      <c r="S13" s="196"/>
      <c r="T13" s="105"/>
      <c r="U13" s="198"/>
      <c r="V13" s="78"/>
      <c r="W13" s="104"/>
    </row>
    <row r="14" spans="1:23" s="54" customFormat="1" ht="15.75" customHeight="1" thickBot="1">
      <c r="A14" s="79" t="s">
        <v>27</v>
      </c>
      <c r="B14" s="193" t="s">
        <v>4</v>
      </c>
      <c r="C14" s="80">
        <v>26.137</v>
      </c>
      <c r="D14" s="81">
        <v>23.947</v>
      </c>
      <c r="E14" s="82">
        <f t="shared" si="6"/>
        <v>26.137</v>
      </c>
      <c r="F14" s="83">
        <f>IF(C14="","",RANK(E14,$E$5:$E$14,1))</f>
        <v>5</v>
      </c>
      <c r="G14" s="99"/>
      <c r="H14" s="136"/>
      <c r="I14" s="86">
        <f t="shared" si="0"/>
      </c>
      <c r="J14" s="85"/>
      <c r="K14" s="136"/>
      <c r="L14" s="86">
        <f t="shared" si="1"/>
      </c>
      <c r="M14" s="86">
        <f t="shared" si="5"/>
      </c>
      <c r="N14" s="87">
        <f t="shared" si="2"/>
      </c>
      <c r="O14" s="88">
        <f t="shared" si="3"/>
        <v>5</v>
      </c>
      <c r="P14" s="89">
        <f t="shared" si="4"/>
        <v>5</v>
      </c>
      <c r="Q14" s="90">
        <f>IF(P14="","",VLOOKUP(P14,'Bodové hodnocení'!$A$1:$B$20,2,FALSE))</f>
        <v>7</v>
      </c>
      <c r="R14" s="196"/>
      <c r="S14" s="196"/>
      <c r="T14" s="105"/>
      <c r="U14" s="198"/>
      <c r="V14" s="78"/>
      <c r="W14" s="105">
        <f>IF(V14="","",VLOOKUP(V14,'Bodové hodnocení'!$A$1:$B$20,2,FALSE))</f>
      </c>
    </row>
    <row r="15" spans="1:24" s="55" customFormat="1" ht="16.5" thickBot="1">
      <c r="A15" s="100"/>
      <c r="B15" s="100"/>
      <c r="C15" s="101"/>
      <c r="D15" s="101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2"/>
      <c r="Q15" s="103"/>
      <c r="R15" s="196"/>
      <c r="S15" s="196"/>
      <c r="T15" s="105"/>
      <c r="U15" s="198"/>
      <c r="X15" s="54"/>
    </row>
    <row r="16" spans="1:24" s="55" customFormat="1" ht="16.5" thickBot="1">
      <c r="A16" s="366" t="s">
        <v>47</v>
      </c>
      <c r="B16" s="366"/>
      <c r="C16" s="366" t="s">
        <v>35</v>
      </c>
      <c r="D16" s="366"/>
      <c r="E16" s="366"/>
      <c r="F16" s="366"/>
      <c r="G16" s="367" t="s">
        <v>48</v>
      </c>
      <c r="H16" s="367"/>
      <c r="I16" s="367"/>
      <c r="J16" s="367"/>
      <c r="K16" s="367"/>
      <c r="L16" s="367"/>
      <c r="M16" s="367"/>
      <c r="N16" s="367"/>
      <c r="O16" s="368" t="s">
        <v>37</v>
      </c>
      <c r="P16" s="369" t="s">
        <v>38</v>
      </c>
      <c r="Q16" s="370" t="s">
        <v>39</v>
      </c>
      <c r="R16" s="196"/>
      <c r="S16" s="196"/>
      <c r="T16" s="105"/>
      <c r="U16" s="198"/>
      <c r="X16" s="54"/>
    </row>
    <row r="17" spans="1:24" s="55" customFormat="1" ht="16.5" thickBot="1">
      <c r="A17" s="140" t="s">
        <v>40</v>
      </c>
      <c r="B17" s="58" t="s">
        <v>2</v>
      </c>
      <c r="C17" s="57" t="s">
        <v>41</v>
      </c>
      <c r="D17" s="59" t="s">
        <v>42</v>
      </c>
      <c r="E17" s="141" t="s">
        <v>43</v>
      </c>
      <c r="F17" s="61" t="s">
        <v>44</v>
      </c>
      <c r="G17" s="57" t="s">
        <v>45</v>
      </c>
      <c r="H17" s="63" t="s">
        <v>49</v>
      </c>
      <c r="I17" s="142"/>
      <c r="J17" s="59" t="s">
        <v>46</v>
      </c>
      <c r="K17" s="63" t="s">
        <v>49</v>
      </c>
      <c r="L17" s="63"/>
      <c r="M17" s="141" t="s">
        <v>43</v>
      </c>
      <c r="N17" s="61" t="s">
        <v>44</v>
      </c>
      <c r="O17" s="368"/>
      <c r="P17" s="369"/>
      <c r="Q17" s="370"/>
      <c r="R17" s="196"/>
      <c r="S17" s="196"/>
      <c r="T17" s="105"/>
      <c r="U17" s="198"/>
      <c r="X17" s="54"/>
    </row>
    <row r="18" spans="1:24" s="55" customFormat="1" ht="15.75">
      <c r="A18" s="65" t="s">
        <v>16</v>
      </c>
      <c r="B18" s="49" t="s">
        <v>24</v>
      </c>
      <c r="C18" s="66"/>
      <c r="D18" s="143"/>
      <c r="E18" s="68">
        <f>IF(C18="","",MAX(C18,D18))</f>
      </c>
      <c r="F18" s="129">
        <f aca="true" t="shared" si="8" ref="F18:F32">IF(C18="","",RANK(E18,$E$18:$E$32,1))</f>
      </c>
      <c r="G18" s="144">
        <v>70.12</v>
      </c>
      <c r="H18" s="135"/>
      <c r="I18" s="71">
        <f aca="true" t="shared" si="9" ref="I18:I32">IF(G18="","",G18+H18)</f>
        <v>70.12</v>
      </c>
      <c r="J18" s="72"/>
      <c r="K18" s="135"/>
      <c r="L18" s="71">
        <f aca="true" t="shared" si="10" ref="L18:L32">IF(J18="","",J18+K18)</f>
      </c>
      <c r="M18" s="118">
        <f aca="true" t="shared" si="11" ref="M18:M32">IF(I18="","",MIN(L18,I18))</f>
        <v>70.12</v>
      </c>
      <c r="N18" s="74">
        <f>IF(M18="","",RANK(M18,$M$18:$M$32,1))</f>
        <v>8</v>
      </c>
      <c r="O18" s="98">
        <f>IF(N18="","",SUM(N18,F18))</f>
        <v>8</v>
      </c>
      <c r="P18" s="76">
        <f aca="true" t="shared" si="12" ref="P18:P32">IF(O18="","",RANK(O18,$O$18:$O$32,1))</f>
        <v>8</v>
      </c>
      <c r="Q18" s="77">
        <f>IF(P18="","",VLOOKUP(P18,'Bodové hodnocení'!$A$1:$B$20,2,FALSE))</f>
        <v>4</v>
      </c>
      <c r="R18" s="196"/>
      <c r="S18" s="196"/>
      <c r="T18" s="105"/>
      <c r="U18" s="198"/>
      <c r="X18" s="54"/>
    </row>
    <row r="19" spans="1:24" s="55" customFormat="1" ht="15.75">
      <c r="A19" s="79" t="s">
        <v>18</v>
      </c>
      <c r="B19" s="191" t="s">
        <v>13</v>
      </c>
      <c r="C19" s="80"/>
      <c r="D19" s="145"/>
      <c r="E19" s="82">
        <f>IF(C19="","",MAX(C19,D19))</f>
      </c>
      <c r="F19" s="87">
        <f t="shared" si="8"/>
      </c>
      <c r="G19" s="99">
        <v>58.54</v>
      </c>
      <c r="H19" s="136"/>
      <c r="I19" s="86">
        <f t="shared" si="9"/>
        <v>58.54</v>
      </c>
      <c r="J19" s="85">
        <v>71.68</v>
      </c>
      <c r="K19" s="136"/>
      <c r="L19" s="86">
        <f t="shared" si="10"/>
        <v>71.68</v>
      </c>
      <c r="M19" s="86">
        <f t="shared" si="11"/>
        <v>58.54</v>
      </c>
      <c r="N19" s="87">
        <f>IF(M19="","",RANK(M19,$M$18:$M$32,1))</f>
        <v>1</v>
      </c>
      <c r="O19" s="88">
        <f>IF(N19="","",SUM(N19,F19))</f>
        <v>1</v>
      </c>
      <c r="P19" s="89">
        <f t="shared" si="12"/>
        <v>1</v>
      </c>
      <c r="Q19" s="90">
        <f>IF(P19="","",VLOOKUP(P19,'Bodové hodnocení'!$A$1:$B$20,2,FALSE))</f>
        <v>11</v>
      </c>
      <c r="R19" s="196"/>
      <c r="S19" s="196"/>
      <c r="T19" s="105"/>
      <c r="U19" s="198"/>
      <c r="X19" s="54"/>
    </row>
    <row r="20" spans="1:24" s="55" customFormat="1" ht="15.75">
      <c r="A20" s="91" t="s">
        <v>19</v>
      </c>
      <c r="B20" s="33" t="s">
        <v>7</v>
      </c>
      <c r="C20" s="92"/>
      <c r="D20" s="127"/>
      <c r="E20" s="68">
        <f>IF(C20="","",MAX(C20,D20))</f>
      </c>
      <c r="F20" s="129">
        <f t="shared" si="8"/>
      </c>
      <c r="G20" s="130">
        <v>68.18</v>
      </c>
      <c r="H20" s="134"/>
      <c r="I20" s="95">
        <f t="shared" si="9"/>
        <v>68.18</v>
      </c>
      <c r="J20" s="94"/>
      <c r="K20" s="134"/>
      <c r="L20" s="95">
        <f t="shared" si="10"/>
      </c>
      <c r="M20" s="96" t="s">
        <v>96</v>
      </c>
      <c r="N20" s="97">
        <v>15</v>
      </c>
      <c r="O20" s="98">
        <f>IF(N20="","",SUM(N20,F20))</f>
        <v>15</v>
      </c>
      <c r="P20" s="76">
        <f t="shared" si="12"/>
        <v>15</v>
      </c>
      <c r="Q20" s="77">
        <f>IF(P20="","",VLOOKUP(P20,'Bodové hodnocení'!$A$1:$B$20,2,FALSE))</f>
        <v>1</v>
      </c>
      <c r="R20" s="196"/>
      <c r="S20" s="196"/>
      <c r="T20" s="105"/>
      <c r="U20" s="198"/>
      <c r="X20" s="54"/>
    </row>
    <row r="21" spans="1:24" s="55" customFormat="1" ht="15.75">
      <c r="A21" s="79" t="s">
        <v>20</v>
      </c>
      <c r="B21" s="191" t="s">
        <v>6</v>
      </c>
      <c r="C21" s="80"/>
      <c r="D21" s="145"/>
      <c r="E21" s="82">
        <f aca="true" t="shared" si="13" ref="E21:E26">IF(C21="","",MAX(C21,D21))</f>
      </c>
      <c r="F21" s="87">
        <f t="shared" si="8"/>
      </c>
      <c r="G21" s="99">
        <v>71.45</v>
      </c>
      <c r="H21" s="136"/>
      <c r="I21" s="86">
        <f t="shared" si="9"/>
        <v>71.45</v>
      </c>
      <c r="J21" s="85"/>
      <c r="K21" s="136"/>
      <c r="L21" s="86">
        <f t="shared" si="10"/>
      </c>
      <c r="M21" s="86">
        <f t="shared" si="11"/>
        <v>71.45</v>
      </c>
      <c r="N21" s="87">
        <f aca="true" t="shared" si="14" ref="N21:N32">IF(M21="","",RANK(M21,$M$18:$M$32,1))</f>
        <v>9</v>
      </c>
      <c r="O21" s="88">
        <f aca="true" t="shared" si="15" ref="O21:O32">IF(N21="","",SUM(N21,F21))</f>
        <v>9</v>
      </c>
      <c r="P21" s="89">
        <f t="shared" si="12"/>
        <v>9</v>
      </c>
      <c r="Q21" s="90">
        <f>IF(P21="","",VLOOKUP(P21,'Bodové hodnocení'!$A$1:$B$20,2,FALSE))</f>
        <v>3</v>
      </c>
      <c r="R21" s="196"/>
      <c r="S21" s="196"/>
      <c r="T21" s="105"/>
      <c r="U21" s="198"/>
      <c r="X21" s="54"/>
    </row>
    <row r="22" spans="1:24" s="55" customFormat="1" ht="15.75">
      <c r="A22" s="91" t="s">
        <v>21</v>
      </c>
      <c r="B22" s="39" t="s">
        <v>17</v>
      </c>
      <c r="C22" s="92"/>
      <c r="D22" s="127"/>
      <c r="E22" s="68">
        <f t="shared" si="13"/>
      </c>
      <c r="F22" s="129">
        <f t="shared" si="8"/>
      </c>
      <c r="G22" s="130">
        <v>60.37</v>
      </c>
      <c r="H22" s="134"/>
      <c r="I22" s="95">
        <f t="shared" si="9"/>
        <v>60.37</v>
      </c>
      <c r="J22" s="94"/>
      <c r="K22" s="134"/>
      <c r="L22" s="95">
        <f t="shared" si="10"/>
      </c>
      <c r="M22" s="96">
        <f t="shared" si="11"/>
        <v>60.37</v>
      </c>
      <c r="N22" s="97">
        <f t="shared" si="14"/>
        <v>3</v>
      </c>
      <c r="O22" s="98">
        <f t="shared" si="15"/>
        <v>3</v>
      </c>
      <c r="P22" s="76">
        <f t="shared" si="12"/>
        <v>3</v>
      </c>
      <c r="Q22" s="77">
        <f>IF(P22="","",VLOOKUP(P22,'Bodové hodnocení'!$A$1:$B$20,2,FALSE))</f>
        <v>9</v>
      </c>
      <c r="R22" s="196"/>
      <c r="S22" s="196"/>
      <c r="T22" s="105"/>
      <c r="U22" s="198"/>
      <c r="X22" s="54"/>
    </row>
    <row r="23" spans="1:24" s="55" customFormat="1" ht="15.75">
      <c r="A23" s="79" t="s">
        <v>22</v>
      </c>
      <c r="B23" s="192" t="s">
        <v>10</v>
      </c>
      <c r="C23" s="80"/>
      <c r="D23" s="145"/>
      <c r="E23" s="82">
        <f t="shared" si="13"/>
      </c>
      <c r="F23" s="87">
        <f t="shared" si="8"/>
      </c>
      <c r="G23" s="99">
        <v>72.04</v>
      </c>
      <c r="H23" s="136">
        <v>10</v>
      </c>
      <c r="I23" s="86">
        <f t="shared" si="9"/>
        <v>82.04</v>
      </c>
      <c r="J23" s="85"/>
      <c r="K23" s="136"/>
      <c r="L23" s="86">
        <f t="shared" si="10"/>
      </c>
      <c r="M23" s="86">
        <f t="shared" si="11"/>
        <v>82.04</v>
      </c>
      <c r="N23" s="87">
        <f t="shared" si="14"/>
        <v>12</v>
      </c>
      <c r="O23" s="88">
        <f t="shared" si="15"/>
        <v>12</v>
      </c>
      <c r="P23" s="89">
        <f t="shared" si="12"/>
        <v>12</v>
      </c>
      <c r="Q23" s="90">
        <f>IF(P23="","",VLOOKUP(P23,'Bodové hodnocení'!$A$1:$B$20,2,FALSE))</f>
        <v>1</v>
      </c>
      <c r="R23" s="196"/>
      <c r="S23" s="196"/>
      <c r="T23" s="105"/>
      <c r="U23" s="198"/>
      <c r="X23" s="54"/>
    </row>
    <row r="24" spans="1:21" ht="15.75">
      <c r="A24" s="91" t="s">
        <v>23</v>
      </c>
      <c r="B24" s="39" t="s">
        <v>31</v>
      </c>
      <c r="C24" s="92"/>
      <c r="D24" s="127"/>
      <c r="E24" s="362" t="s">
        <v>102</v>
      </c>
      <c r="F24" s="129">
        <f t="shared" si="8"/>
      </c>
      <c r="G24" s="130">
        <v>75.84</v>
      </c>
      <c r="H24" s="134"/>
      <c r="I24" s="95">
        <f t="shared" si="9"/>
        <v>75.84</v>
      </c>
      <c r="J24" s="94">
        <v>89.84</v>
      </c>
      <c r="K24" s="134">
        <v>20</v>
      </c>
      <c r="L24" s="95">
        <f t="shared" si="10"/>
        <v>109.84</v>
      </c>
      <c r="M24" s="96">
        <f t="shared" si="11"/>
        <v>75.84</v>
      </c>
      <c r="N24" s="97">
        <f t="shared" si="14"/>
        <v>10</v>
      </c>
      <c r="O24" s="98">
        <f t="shared" si="15"/>
        <v>10</v>
      </c>
      <c r="P24" s="76">
        <f t="shared" si="12"/>
        <v>10</v>
      </c>
      <c r="Q24" s="77">
        <f>IF(P24="","",VLOOKUP(P24,'Bodové hodnocení'!$A$1:$B$20,2,FALSE))</f>
        <v>2</v>
      </c>
      <c r="R24" s="53"/>
      <c r="S24" s="53"/>
      <c r="T24" s="197"/>
      <c r="U24" s="53"/>
    </row>
    <row r="25" spans="1:17" ht="15.75">
      <c r="A25" s="79" t="s">
        <v>25</v>
      </c>
      <c r="B25" s="192" t="s">
        <v>29</v>
      </c>
      <c r="C25" s="80"/>
      <c r="D25" s="145"/>
      <c r="E25" s="82">
        <f t="shared" si="13"/>
      </c>
      <c r="F25" s="87">
        <f t="shared" si="8"/>
      </c>
      <c r="G25" s="99">
        <v>77</v>
      </c>
      <c r="H25" s="136"/>
      <c r="I25" s="86">
        <f t="shared" si="9"/>
        <v>77</v>
      </c>
      <c r="J25" s="85"/>
      <c r="K25" s="136"/>
      <c r="L25" s="86">
        <f t="shared" si="10"/>
      </c>
      <c r="M25" s="86">
        <f t="shared" si="11"/>
        <v>77</v>
      </c>
      <c r="N25" s="87">
        <f t="shared" si="14"/>
        <v>11</v>
      </c>
      <c r="O25" s="88">
        <f t="shared" si="15"/>
        <v>11</v>
      </c>
      <c r="P25" s="89">
        <f t="shared" si="12"/>
        <v>11</v>
      </c>
      <c r="Q25" s="90">
        <f>IF(P25="","",VLOOKUP(P25,'Bodové hodnocení'!$A$1:$B$20,2,FALSE))</f>
        <v>1</v>
      </c>
    </row>
    <row r="26" spans="1:17" ht="15.75">
      <c r="A26" s="91" t="s">
        <v>26</v>
      </c>
      <c r="B26" s="41" t="s">
        <v>12</v>
      </c>
      <c r="C26" s="92"/>
      <c r="D26" s="127"/>
      <c r="E26" s="68">
        <f t="shared" si="13"/>
      </c>
      <c r="F26" s="129">
        <f t="shared" si="8"/>
      </c>
      <c r="G26" s="130">
        <v>61.56</v>
      </c>
      <c r="H26" s="134"/>
      <c r="I26" s="95">
        <f t="shared" si="9"/>
        <v>61.56</v>
      </c>
      <c r="J26" s="94">
        <v>80.13</v>
      </c>
      <c r="K26" s="134">
        <v>10</v>
      </c>
      <c r="L26" s="95">
        <f t="shared" si="10"/>
        <v>90.13</v>
      </c>
      <c r="M26" s="96">
        <f t="shared" si="11"/>
        <v>61.56</v>
      </c>
      <c r="N26" s="97">
        <f t="shared" si="14"/>
        <v>4</v>
      </c>
      <c r="O26" s="98">
        <f t="shared" si="15"/>
        <v>4</v>
      </c>
      <c r="P26" s="76">
        <f t="shared" si="12"/>
        <v>4</v>
      </c>
      <c r="Q26" s="77">
        <f>IF(P26="","",VLOOKUP(P26,'Bodové hodnocení'!$A$1:$B$20,2,FALSE))</f>
        <v>8</v>
      </c>
    </row>
    <row r="27" spans="1:17" ht="15.75">
      <c r="A27" s="79" t="s">
        <v>27</v>
      </c>
      <c r="B27" s="193" t="s">
        <v>4</v>
      </c>
      <c r="C27" s="147"/>
      <c r="D27" s="145"/>
      <c r="E27" s="82">
        <f aca="true" t="shared" si="16" ref="E27:E32">IF(C27="","",MAX(C27,D27))</f>
      </c>
      <c r="F27" s="87">
        <f t="shared" si="8"/>
      </c>
      <c r="G27" s="99">
        <v>69.39</v>
      </c>
      <c r="H27" s="136"/>
      <c r="I27" s="86">
        <f t="shared" si="9"/>
        <v>69.39</v>
      </c>
      <c r="J27" s="85"/>
      <c r="K27" s="136"/>
      <c r="L27" s="86">
        <f t="shared" si="10"/>
      </c>
      <c r="M27" s="86">
        <f t="shared" si="11"/>
        <v>69.39</v>
      </c>
      <c r="N27" s="87">
        <f t="shared" si="14"/>
        <v>7</v>
      </c>
      <c r="O27" s="88">
        <f t="shared" si="15"/>
        <v>7</v>
      </c>
      <c r="P27" s="89">
        <f t="shared" si="12"/>
        <v>7</v>
      </c>
      <c r="Q27" s="90">
        <f>IF(P27="","",VLOOKUP(P27,'Bodové hodnocení'!$A$1:$B$20,2,FALSE))</f>
        <v>5</v>
      </c>
    </row>
    <row r="28" spans="1:17" ht="15.75">
      <c r="A28" s="132" t="s">
        <v>28</v>
      </c>
      <c r="B28" s="39" t="s">
        <v>14</v>
      </c>
      <c r="C28" s="92"/>
      <c r="D28" s="146"/>
      <c r="E28" s="68">
        <f t="shared" si="16"/>
      </c>
      <c r="F28" s="129">
        <f t="shared" si="8"/>
      </c>
      <c r="G28" s="130">
        <v>63.69</v>
      </c>
      <c r="H28" s="134"/>
      <c r="I28" s="95">
        <f t="shared" si="9"/>
        <v>63.69</v>
      </c>
      <c r="J28" s="94">
        <v>71.81</v>
      </c>
      <c r="K28" s="134"/>
      <c r="L28" s="95">
        <f t="shared" si="10"/>
        <v>71.81</v>
      </c>
      <c r="M28" s="96">
        <f t="shared" si="11"/>
        <v>63.69</v>
      </c>
      <c r="N28" s="97">
        <f t="shared" si="14"/>
        <v>6</v>
      </c>
      <c r="O28" s="98">
        <f t="shared" si="15"/>
        <v>6</v>
      </c>
      <c r="P28" s="76">
        <f t="shared" si="12"/>
        <v>6</v>
      </c>
      <c r="Q28" s="77">
        <f>IF(P28="","",VLOOKUP(P28,'Bodové hodnocení'!$A$1:$B$20,2,FALSE))</f>
        <v>6</v>
      </c>
    </row>
    <row r="29" spans="1:17" ht="15.75">
      <c r="A29" s="79" t="s">
        <v>30</v>
      </c>
      <c r="B29" s="194" t="s">
        <v>8</v>
      </c>
      <c r="C29" s="147"/>
      <c r="D29" s="145"/>
      <c r="E29" s="82">
        <f t="shared" si="16"/>
      </c>
      <c r="F29" s="87">
        <f t="shared" si="8"/>
      </c>
      <c r="G29" s="99">
        <v>84.63</v>
      </c>
      <c r="H29" s="136"/>
      <c r="I29" s="86">
        <f t="shared" si="9"/>
        <v>84.63</v>
      </c>
      <c r="J29" s="85">
        <v>99.17</v>
      </c>
      <c r="K29" s="136">
        <v>40</v>
      </c>
      <c r="L29" s="86">
        <f t="shared" si="10"/>
        <v>139.17000000000002</v>
      </c>
      <c r="M29" s="86">
        <f t="shared" si="11"/>
        <v>84.63</v>
      </c>
      <c r="N29" s="87">
        <f t="shared" si="14"/>
        <v>13</v>
      </c>
      <c r="O29" s="88">
        <f t="shared" si="15"/>
        <v>13</v>
      </c>
      <c r="P29" s="89">
        <f t="shared" si="12"/>
        <v>13</v>
      </c>
      <c r="Q29" s="90">
        <f>IF(P29="","",VLOOKUP(P29,'Bodové hodnocení'!$A$1:$B$20,2,FALSE))</f>
        <v>1</v>
      </c>
    </row>
    <row r="30" spans="1:17" ht="15.75">
      <c r="A30" s="132" t="s">
        <v>32</v>
      </c>
      <c r="B30" s="42" t="s">
        <v>98</v>
      </c>
      <c r="C30" s="92"/>
      <c r="D30" s="146"/>
      <c r="E30" s="68">
        <f t="shared" si="16"/>
      </c>
      <c r="F30" s="129">
        <f t="shared" si="8"/>
      </c>
      <c r="G30" s="130">
        <v>83.32</v>
      </c>
      <c r="H30" s="134">
        <v>20</v>
      </c>
      <c r="I30" s="95">
        <f t="shared" si="9"/>
        <v>103.32</v>
      </c>
      <c r="J30" s="94"/>
      <c r="K30" s="134"/>
      <c r="L30" s="95">
        <f t="shared" si="10"/>
      </c>
      <c r="M30" s="96">
        <f t="shared" si="11"/>
        <v>103.32</v>
      </c>
      <c r="N30" s="97">
        <f t="shared" si="14"/>
        <v>14</v>
      </c>
      <c r="O30" s="98">
        <f t="shared" si="15"/>
        <v>14</v>
      </c>
      <c r="P30" s="76">
        <f t="shared" si="12"/>
        <v>14</v>
      </c>
      <c r="Q30" s="77">
        <f>IF(P30="","",VLOOKUP(P30,'Bodové hodnocení'!$A$1:$B$20,2,FALSE))</f>
        <v>1</v>
      </c>
    </row>
    <row r="31" spans="1:17" ht="15.75">
      <c r="A31" s="79" t="s">
        <v>61</v>
      </c>
      <c r="B31" s="193" t="s">
        <v>9</v>
      </c>
      <c r="C31" s="147"/>
      <c r="D31" s="145"/>
      <c r="E31" s="82">
        <f t="shared" si="16"/>
      </c>
      <c r="F31" s="87">
        <f t="shared" si="8"/>
      </c>
      <c r="G31" s="99">
        <v>60.16</v>
      </c>
      <c r="H31" s="136"/>
      <c r="I31" s="86">
        <f t="shared" si="9"/>
        <v>60.16</v>
      </c>
      <c r="J31" s="85"/>
      <c r="K31" s="136"/>
      <c r="L31" s="86">
        <f t="shared" si="10"/>
      </c>
      <c r="M31" s="86">
        <f t="shared" si="11"/>
        <v>60.16</v>
      </c>
      <c r="N31" s="87">
        <f t="shared" si="14"/>
        <v>2</v>
      </c>
      <c r="O31" s="88">
        <f t="shared" si="15"/>
        <v>2</v>
      </c>
      <c r="P31" s="89">
        <f t="shared" si="12"/>
        <v>2</v>
      </c>
      <c r="Q31" s="90">
        <f>IF(P31="","",VLOOKUP(P31,'Bodové hodnocení'!$A$1:$B$20,2,FALSE))</f>
        <v>10</v>
      </c>
    </row>
    <row r="32" spans="1:17" ht="16.5" thickBot="1">
      <c r="A32" s="225" t="s">
        <v>86</v>
      </c>
      <c r="B32" s="46" t="s">
        <v>5</v>
      </c>
      <c r="C32" s="226"/>
      <c r="D32" s="227"/>
      <c r="E32" s="228">
        <f t="shared" si="16"/>
      </c>
      <c r="F32" s="229">
        <f t="shared" si="8"/>
      </c>
      <c r="G32" s="230">
        <v>63.1</v>
      </c>
      <c r="H32" s="231"/>
      <c r="I32" s="232">
        <f t="shared" si="9"/>
        <v>63.1</v>
      </c>
      <c r="J32" s="233"/>
      <c r="K32" s="231"/>
      <c r="L32" s="232">
        <f t="shared" si="10"/>
      </c>
      <c r="M32" s="234">
        <f t="shared" si="11"/>
        <v>63.1</v>
      </c>
      <c r="N32" s="235">
        <f t="shared" si="14"/>
        <v>5</v>
      </c>
      <c r="O32" s="236">
        <f t="shared" si="15"/>
        <v>5</v>
      </c>
      <c r="P32" s="237">
        <f t="shared" si="12"/>
        <v>5</v>
      </c>
      <c r="Q32" s="238">
        <f>IF(P32="","",VLOOKUP(P32,'Bodové hodnocení'!$A$1:$B$20,2,FALSE))</f>
        <v>7</v>
      </c>
    </row>
    <row r="33" spans="1:17" ht="1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</sheetData>
  <sheetProtection selectLockedCells="1" selectUnlockedCells="1"/>
  <mergeCells count="13">
    <mergeCell ref="C3:F3"/>
    <mergeCell ref="G3:N3"/>
    <mergeCell ref="O3:O4"/>
    <mergeCell ref="A1:Q1"/>
    <mergeCell ref="P3:P4"/>
    <mergeCell ref="Q3:Q4"/>
    <mergeCell ref="A3:B3"/>
    <mergeCell ref="A16:B16"/>
    <mergeCell ref="C16:F16"/>
    <mergeCell ref="G16:N16"/>
    <mergeCell ref="O16:O17"/>
    <mergeCell ref="P16:P17"/>
    <mergeCell ref="Q16:Q17"/>
  </mergeCells>
  <printOptions/>
  <pageMargins left="0.7874015748031497" right="0.31496062992125984" top="0.7874015748031497" bottom="0.5905511811023623" header="0.5118110236220472" footer="0.31496062992125984"/>
  <pageSetup fitToHeight="1" fitToWidth="1" horizontalDpi="300" verticalDpi="300" orientation="landscape" paperSize="9" scale="72" r:id="rId1"/>
  <headerFooter alignWithMargins="0">
    <oddFooter>&amp;CHlučinská liga mládeže - 6. ročník 2017 / 2018&amp;RPro HLM zpracoval Durlák Jan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12.28125" style="0" customWidth="1"/>
    <col min="9" max="9" width="0" style="0" hidden="1" customWidth="1"/>
    <col min="10" max="11" width="10.7109375" style="0" customWidth="1"/>
    <col min="12" max="12" width="0" style="0" hidden="1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0" customWidth="1"/>
    <col min="18" max="19" width="9.140625" style="55" customWidth="1"/>
  </cols>
  <sheetData>
    <row r="1" spans="1:17" ht="22.5">
      <c r="A1" s="374" t="s">
        <v>94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6.5" thickBot="1">
      <c r="A2" s="56"/>
    </row>
    <row r="3" spans="1:17" ht="15.75" customHeight="1" thickBot="1">
      <c r="A3" s="366" t="s">
        <v>34</v>
      </c>
      <c r="B3" s="366"/>
      <c r="C3" s="366" t="s">
        <v>35</v>
      </c>
      <c r="D3" s="366"/>
      <c r="E3" s="366"/>
      <c r="F3" s="366"/>
      <c r="G3" s="367" t="s">
        <v>48</v>
      </c>
      <c r="H3" s="367"/>
      <c r="I3" s="367"/>
      <c r="J3" s="367"/>
      <c r="K3" s="367"/>
      <c r="L3" s="367"/>
      <c r="M3" s="367"/>
      <c r="N3" s="367"/>
      <c r="O3" s="368" t="s">
        <v>37</v>
      </c>
      <c r="P3" s="369" t="s">
        <v>38</v>
      </c>
      <c r="Q3" s="370" t="s">
        <v>39</v>
      </c>
    </row>
    <row r="4" spans="1:17" ht="16.5" thickBot="1">
      <c r="A4" s="57" t="s">
        <v>40</v>
      </c>
      <c r="B4" s="58" t="s">
        <v>2</v>
      </c>
      <c r="C4" s="57" t="s">
        <v>41</v>
      </c>
      <c r="D4" s="59" t="s">
        <v>42</v>
      </c>
      <c r="E4" s="60" t="s">
        <v>43</v>
      </c>
      <c r="F4" s="61" t="s">
        <v>44</v>
      </c>
      <c r="G4" s="62" t="s">
        <v>45</v>
      </c>
      <c r="H4" s="63" t="s">
        <v>49</v>
      </c>
      <c r="I4" s="62"/>
      <c r="J4" s="63" t="s">
        <v>46</v>
      </c>
      <c r="K4" s="63" t="s">
        <v>49</v>
      </c>
      <c r="L4" s="63"/>
      <c r="M4" s="64" t="s">
        <v>43</v>
      </c>
      <c r="N4" s="61" t="s">
        <v>44</v>
      </c>
      <c r="O4" s="368"/>
      <c r="P4" s="369"/>
      <c r="Q4" s="370"/>
    </row>
    <row r="5" spans="1:19" ht="15.75">
      <c r="A5" s="65" t="s">
        <v>16</v>
      </c>
      <c r="B5" s="24" t="s">
        <v>13</v>
      </c>
      <c r="C5" s="66">
        <v>31.01</v>
      </c>
      <c r="D5" s="67">
        <v>30.91</v>
      </c>
      <c r="E5" s="68">
        <f>IF(C5="","",MAX(C5,D5))</f>
        <v>31.01</v>
      </c>
      <c r="F5" s="69">
        <f aca="true" t="shared" si="0" ref="F5:F15">IF(C5="","",RANK(E5,$E$5:$E$15,1))</f>
        <v>5</v>
      </c>
      <c r="G5" s="70">
        <v>77.44</v>
      </c>
      <c r="H5" s="134"/>
      <c r="I5" s="71">
        <f aca="true" t="shared" si="1" ref="I5:I15">IF(G5="","",G5+H5)</f>
        <v>77.44</v>
      </c>
      <c r="J5" s="72">
        <v>102.8</v>
      </c>
      <c r="K5" s="135"/>
      <c r="L5" s="95">
        <f aca="true" t="shared" si="2" ref="L5:L15">IF(J5="","",J5+K5)</f>
        <v>102.8</v>
      </c>
      <c r="M5" s="73">
        <f>IF(I5="","",MIN(L5,I5))</f>
        <v>77.44</v>
      </c>
      <c r="N5" s="74">
        <f aca="true" t="shared" si="3" ref="N5:N10">IF(M5="","",RANK(M5,$M$5:$M$15,1))</f>
        <v>2</v>
      </c>
      <c r="O5" s="75">
        <f aca="true" t="shared" si="4" ref="O5:O15">IF(F5="","",SUM(N5,F5))</f>
        <v>7</v>
      </c>
      <c r="P5" s="76">
        <v>3</v>
      </c>
      <c r="Q5" s="77">
        <f>IF(P5="","",VLOOKUP(P5,'Bodové hodnocení'!$A$1:$B$20,2,FALSE))</f>
        <v>9</v>
      </c>
      <c r="R5" s="78"/>
      <c r="S5" s="78"/>
    </row>
    <row r="6" spans="1:19" ht="15.75">
      <c r="A6" s="79" t="s">
        <v>18</v>
      </c>
      <c r="B6" s="191" t="s">
        <v>6</v>
      </c>
      <c r="C6" s="80">
        <v>52.11</v>
      </c>
      <c r="D6" s="81">
        <v>53.29</v>
      </c>
      <c r="E6" s="82">
        <f aca="true" t="shared" si="5" ref="E6:E15">IF(C6="","",MAX(C6,D6))</f>
        <v>53.29</v>
      </c>
      <c r="F6" s="83">
        <f t="shared" si="0"/>
        <v>11</v>
      </c>
      <c r="G6" s="99">
        <v>99.1</v>
      </c>
      <c r="H6" s="136"/>
      <c r="I6" s="86">
        <f t="shared" si="1"/>
        <v>99.1</v>
      </c>
      <c r="J6" s="85">
        <v>99.31</v>
      </c>
      <c r="K6" s="136"/>
      <c r="L6" s="86">
        <f t="shared" si="2"/>
        <v>99.31</v>
      </c>
      <c r="M6" s="86">
        <f aca="true" t="shared" si="6" ref="M6:M15">IF(I6="","",MIN(L6,I6))</f>
        <v>99.1</v>
      </c>
      <c r="N6" s="87">
        <f t="shared" si="3"/>
        <v>7</v>
      </c>
      <c r="O6" s="88">
        <f t="shared" si="4"/>
        <v>18</v>
      </c>
      <c r="P6" s="89">
        <f aca="true" t="shared" si="7" ref="P6:P13">IF(O6="","",RANK(O6,$O$5:$O$15,1))</f>
        <v>9</v>
      </c>
      <c r="Q6" s="90">
        <f>IF(P6="","",VLOOKUP(P6,'Bodové hodnocení'!$A$1:$B$20,2,FALSE))</f>
        <v>3</v>
      </c>
      <c r="R6" s="78"/>
      <c r="S6" s="78"/>
    </row>
    <row r="7" spans="1:19" ht="15.75">
      <c r="A7" s="91" t="s">
        <v>19</v>
      </c>
      <c r="B7" s="33" t="s">
        <v>29</v>
      </c>
      <c r="C7" s="138">
        <v>38.71</v>
      </c>
      <c r="D7" s="139">
        <v>40.48</v>
      </c>
      <c r="E7" s="68">
        <f t="shared" si="5"/>
        <v>40.48</v>
      </c>
      <c r="F7" s="69">
        <f t="shared" si="0"/>
        <v>8</v>
      </c>
      <c r="G7" s="137">
        <v>100.61</v>
      </c>
      <c r="H7" s="134">
        <v>10</v>
      </c>
      <c r="I7" s="95">
        <f t="shared" si="1"/>
        <v>110.61</v>
      </c>
      <c r="J7" s="94"/>
      <c r="K7" s="134"/>
      <c r="L7" s="95">
        <f t="shared" si="2"/>
      </c>
      <c r="M7" s="96">
        <f t="shared" si="6"/>
        <v>110.61</v>
      </c>
      <c r="N7" s="97">
        <f t="shared" si="3"/>
        <v>8</v>
      </c>
      <c r="O7" s="98">
        <f t="shared" si="4"/>
        <v>16</v>
      </c>
      <c r="P7" s="76">
        <f t="shared" si="7"/>
        <v>8</v>
      </c>
      <c r="Q7" s="77">
        <f>IF(P7="","",VLOOKUP(P7,'Bodové hodnocení'!$A$1:$B$20,2,FALSE))</f>
        <v>4</v>
      </c>
      <c r="R7" s="78"/>
      <c r="S7" s="78"/>
    </row>
    <row r="8" spans="1:19" ht="15.75">
      <c r="A8" s="79" t="s">
        <v>20</v>
      </c>
      <c r="B8" s="191" t="s">
        <v>14</v>
      </c>
      <c r="C8" s="80">
        <v>22.14</v>
      </c>
      <c r="D8" s="81">
        <v>26.31</v>
      </c>
      <c r="E8" s="82">
        <f t="shared" si="5"/>
        <v>26.31</v>
      </c>
      <c r="F8" s="83">
        <f t="shared" si="0"/>
        <v>4</v>
      </c>
      <c r="G8" s="99">
        <v>89.78</v>
      </c>
      <c r="H8" s="136">
        <v>20</v>
      </c>
      <c r="I8" s="86">
        <f t="shared" si="1"/>
        <v>109.78</v>
      </c>
      <c r="J8" s="85">
        <v>79.89</v>
      </c>
      <c r="K8" s="136"/>
      <c r="L8" s="86">
        <f t="shared" si="2"/>
        <v>79.89</v>
      </c>
      <c r="M8" s="86">
        <f t="shared" si="6"/>
        <v>79.89</v>
      </c>
      <c r="N8" s="87">
        <f t="shared" si="3"/>
        <v>3</v>
      </c>
      <c r="O8" s="88">
        <f t="shared" si="4"/>
        <v>7</v>
      </c>
      <c r="P8" s="89">
        <f t="shared" si="7"/>
        <v>2</v>
      </c>
      <c r="Q8" s="90">
        <f>IF(P8="","",VLOOKUP(P8,'Bodové hodnocení'!$A$1:$B$20,2,FALSE))</f>
        <v>10</v>
      </c>
      <c r="R8" s="78"/>
      <c r="S8" s="78"/>
    </row>
    <row r="9" spans="1:19" ht="15.75">
      <c r="A9" s="91" t="s">
        <v>21</v>
      </c>
      <c r="B9" s="39" t="s">
        <v>4</v>
      </c>
      <c r="C9" s="138">
        <v>22.63</v>
      </c>
      <c r="D9" s="139">
        <v>22.39</v>
      </c>
      <c r="E9" s="68">
        <f t="shared" si="5"/>
        <v>22.63</v>
      </c>
      <c r="F9" s="69">
        <f t="shared" si="0"/>
        <v>2</v>
      </c>
      <c r="G9" s="137">
        <v>105.8</v>
      </c>
      <c r="H9" s="134">
        <v>20</v>
      </c>
      <c r="I9" s="95">
        <f t="shared" si="1"/>
        <v>125.8</v>
      </c>
      <c r="J9" s="94"/>
      <c r="K9" s="134"/>
      <c r="L9" s="95">
        <f t="shared" si="2"/>
      </c>
      <c r="M9" s="96">
        <f t="shared" si="6"/>
        <v>125.8</v>
      </c>
      <c r="N9" s="97">
        <f t="shared" si="3"/>
        <v>10</v>
      </c>
      <c r="O9" s="98">
        <f t="shared" si="4"/>
        <v>12</v>
      </c>
      <c r="P9" s="76">
        <f t="shared" si="7"/>
        <v>6</v>
      </c>
      <c r="Q9" s="77">
        <f>IF(P9="","",VLOOKUP(P9,'Bodové hodnocení'!$A$1:$B$20,2,FALSE))</f>
        <v>6</v>
      </c>
      <c r="R9" s="78"/>
      <c r="S9" s="78"/>
    </row>
    <row r="10" spans="1:19" ht="15.75">
      <c r="A10" s="79" t="s">
        <v>22</v>
      </c>
      <c r="B10" s="192" t="s">
        <v>10</v>
      </c>
      <c r="C10" s="80">
        <v>33.92</v>
      </c>
      <c r="D10" s="81">
        <v>33.59</v>
      </c>
      <c r="E10" s="82">
        <f t="shared" si="5"/>
        <v>33.92</v>
      </c>
      <c r="F10" s="83">
        <f t="shared" si="0"/>
        <v>6</v>
      </c>
      <c r="G10" s="99">
        <v>83.08</v>
      </c>
      <c r="H10" s="136"/>
      <c r="I10" s="86">
        <f t="shared" si="1"/>
        <v>83.08</v>
      </c>
      <c r="J10" s="85"/>
      <c r="K10" s="136"/>
      <c r="L10" s="86">
        <f t="shared" si="2"/>
      </c>
      <c r="M10" s="86">
        <f t="shared" si="6"/>
        <v>83.08</v>
      </c>
      <c r="N10" s="87">
        <f t="shared" si="3"/>
        <v>4</v>
      </c>
      <c r="O10" s="88">
        <f t="shared" si="4"/>
        <v>10</v>
      </c>
      <c r="P10" s="89">
        <f t="shared" si="7"/>
        <v>5</v>
      </c>
      <c r="Q10" s="90">
        <f>IF(P10="","",VLOOKUP(P10,'Bodové hodnocení'!$A$1:$B$20,2,FALSE))</f>
        <v>7</v>
      </c>
      <c r="R10" s="78"/>
      <c r="S10" s="78"/>
    </row>
    <row r="11" spans="1:19" ht="15.75">
      <c r="A11" s="91" t="s">
        <v>23</v>
      </c>
      <c r="B11" s="39" t="s">
        <v>8</v>
      </c>
      <c r="C11" s="138">
        <v>39.86</v>
      </c>
      <c r="D11" s="139">
        <v>40.6</v>
      </c>
      <c r="E11" s="68">
        <f t="shared" si="5"/>
        <v>40.6</v>
      </c>
      <c r="F11" s="69">
        <f t="shared" si="0"/>
        <v>9</v>
      </c>
      <c r="G11" s="137">
        <v>77.15</v>
      </c>
      <c r="H11" s="134">
        <v>10</v>
      </c>
      <c r="I11" s="95">
        <f t="shared" si="1"/>
        <v>87.15</v>
      </c>
      <c r="J11" s="94"/>
      <c r="K11" s="134"/>
      <c r="L11" s="95">
        <f t="shared" si="2"/>
      </c>
      <c r="M11" s="96" t="s">
        <v>96</v>
      </c>
      <c r="N11" s="97">
        <v>11</v>
      </c>
      <c r="O11" s="98">
        <f t="shared" si="4"/>
        <v>20</v>
      </c>
      <c r="P11" s="76">
        <f t="shared" si="7"/>
        <v>11</v>
      </c>
      <c r="Q11" s="77">
        <f>IF(P11="","",VLOOKUP(P11,'Bodové hodnocení'!$A$1:$B$20,2,FALSE))</f>
        <v>1</v>
      </c>
      <c r="R11" s="78"/>
      <c r="S11" s="78"/>
    </row>
    <row r="12" spans="1:19" ht="15.75">
      <c r="A12" s="79" t="s">
        <v>25</v>
      </c>
      <c r="B12" s="192" t="s">
        <v>7</v>
      </c>
      <c r="C12" s="80">
        <v>25.34</v>
      </c>
      <c r="D12" s="81">
        <v>24.77</v>
      </c>
      <c r="E12" s="82">
        <f t="shared" si="5"/>
        <v>25.34</v>
      </c>
      <c r="F12" s="83">
        <f t="shared" si="0"/>
        <v>3</v>
      </c>
      <c r="G12" s="99">
        <v>137.16</v>
      </c>
      <c r="H12" s="136"/>
      <c r="I12" s="86">
        <f t="shared" si="1"/>
        <v>137.16</v>
      </c>
      <c r="J12" s="85">
        <v>94.7</v>
      </c>
      <c r="K12" s="136"/>
      <c r="L12" s="86">
        <f t="shared" si="2"/>
        <v>94.7</v>
      </c>
      <c r="M12" s="86">
        <f t="shared" si="6"/>
        <v>94.7</v>
      </c>
      <c r="N12" s="87">
        <f>IF(M12="","",RANK(M12,$M$5:$M$15,1))</f>
        <v>6</v>
      </c>
      <c r="O12" s="88">
        <f t="shared" si="4"/>
        <v>9</v>
      </c>
      <c r="P12" s="89">
        <f t="shared" si="7"/>
        <v>4</v>
      </c>
      <c r="Q12" s="90">
        <f>IF(P12="","",VLOOKUP(P12,'Bodové hodnocení'!$A$1:$B$20,2,FALSE))</f>
        <v>8</v>
      </c>
      <c r="R12" s="78"/>
      <c r="S12" s="78"/>
    </row>
    <row r="13" spans="1:19" ht="15.75">
      <c r="A13" s="91" t="s">
        <v>26</v>
      </c>
      <c r="B13" s="41" t="s">
        <v>12</v>
      </c>
      <c r="C13" s="138">
        <v>34.82</v>
      </c>
      <c r="D13" s="139">
        <v>42.13</v>
      </c>
      <c r="E13" s="68">
        <f t="shared" si="5"/>
        <v>42.13</v>
      </c>
      <c r="F13" s="69">
        <f t="shared" si="0"/>
        <v>10</v>
      </c>
      <c r="G13" s="137">
        <v>93.03</v>
      </c>
      <c r="H13" s="134">
        <v>20</v>
      </c>
      <c r="I13" s="95">
        <f t="shared" si="1"/>
        <v>113.03</v>
      </c>
      <c r="J13" s="94"/>
      <c r="K13" s="134"/>
      <c r="L13" s="95">
        <f t="shared" si="2"/>
      </c>
      <c r="M13" s="96">
        <f t="shared" si="6"/>
        <v>113.03</v>
      </c>
      <c r="N13" s="97">
        <f>IF(M13="","",RANK(M13,$M$5:$M$15,1))</f>
        <v>9</v>
      </c>
      <c r="O13" s="98">
        <f t="shared" si="4"/>
        <v>19</v>
      </c>
      <c r="P13" s="76">
        <f t="shared" si="7"/>
        <v>10</v>
      </c>
      <c r="Q13" s="77">
        <f>IF(P13="","",VLOOKUP(P13,'Bodové hodnocení'!$A$1:$B$20,2,FALSE))</f>
        <v>2</v>
      </c>
      <c r="R13" s="78"/>
      <c r="S13" s="78"/>
    </row>
    <row r="14" spans="1:19" ht="15.75">
      <c r="A14" s="79" t="s">
        <v>27</v>
      </c>
      <c r="B14" s="193" t="s">
        <v>24</v>
      </c>
      <c r="C14" s="80">
        <v>32.95</v>
      </c>
      <c r="D14" s="81">
        <v>35.12</v>
      </c>
      <c r="E14" s="82">
        <f t="shared" si="5"/>
        <v>35.12</v>
      </c>
      <c r="F14" s="83">
        <f t="shared" si="0"/>
        <v>7</v>
      </c>
      <c r="G14" s="99">
        <v>117.62</v>
      </c>
      <c r="H14" s="136"/>
      <c r="I14" s="86">
        <f t="shared" si="1"/>
        <v>117.62</v>
      </c>
      <c r="J14" s="85">
        <v>74.94</v>
      </c>
      <c r="K14" s="136">
        <v>10</v>
      </c>
      <c r="L14" s="86">
        <f t="shared" si="2"/>
        <v>84.94</v>
      </c>
      <c r="M14" s="86">
        <f t="shared" si="6"/>
        <v>84.94</v>
      </c>
      <c r="N14" s="87">
        <f>IF(M14="","",RANK(M14,$M$5:$M$15,1))</f>
        <v>5</v>
      </c>
      <c r="O14" s="88">
        <f t="shared" si="4"/>
        <v>12</v>
      </c>
      <c r="P14" s="89">
        <v>7</v>
      </c>
      <c r="Q14" s="90">
        <f>IF(P14="","",VLOOKUP(P14,'Bodové hodnocení'!$A$1:$B$20,2,FALSE))</f>
        <v>5</v>
      </c>
      <c r="R14" s="78"/>
      <c r="S14" s="78"/>
    </row>
    <row r="15" spans="1:19" ht="16.5" thickBot="1">
      <c r="A15" s="91" t="s">
        <v>28</v>
      </c>
      <c r="B15" s="39" t="s">
        <v>5</v>
      </c>
      <c r="C15" s="138">
        <v>19.73</v>
      </c>
      <c r="D15" s="139">
        <v>20.88</v>
      </c>
      <c r="E15" s="68">
        <f t="shared" si="5"/>
        <v>20.88</v>
      </c>
      <c r="F15" s="69">
        <f t="shared" si="0"/>
        <v>1</v>
      </c>
      <c r="G15" s="137">
        <v>100.61</v>
      </c>
      <c r="H15" s="134"/>
      <c r="I15" s="95">
        <f t="shared" si="1"/>
        <v>100.61</v>
      </c>
      <c r="J15" s="94">
        <v>74.97</v>
      </c>
      <c r="K15" s="134"/>
      <c r="L15" s="95">
        <f t="shared" si="2"/>
        <v>74.97</v>
      </c>
      <c r="M15" s="96">
        <f t="shared" si="6"/>
        <v>74.97</v>
      </c>
      <c r="N15" s="97">
        <f>IF(M15="","",RANK(M15,$M$5:$M$15,1))</f>
        <v>1</v>
      </c>
      <c r="O15" s="98">
        <f t="shared" si="4"/>
        <v>2</v>
      </c>
      <c r="P15" s="76">
        <f>IF(O15="","",RANK(O15,$O$5:$O$15,1))</f>
        <v>1</v>
      </c>
      <c r="Q15" s="77">
        <f>IF(P15="","",VLOOKUP(P15,'Bodové hodnocení'!$A$1:$B$20,2,FALSE))</f>
        <v>11</v>
      </c>
      <c r="R15" s="78"/>
      <c r="S15" s="78"/>
    </row>
    <row r="16" spans="1:19" ht="16.5" thickBot="1">
      <c r="A16" s="100"/>
      <c r="B16" s="100"/>
      <c r="C16" s="101"/>
      <c r="D16" s="101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2"/>
      <c r="Q16" s="103"/>
      <c r="R16" s="78"/>
      <c r="S16" s="78"/>
    </row>
    <row r="17" spans="1:19" ht="16.5" thickBot="1">
      <c r="A17" s="366" t="s">
        <v>47</v>
      </c>
      <c r="B17" s="366"/>
      <c r="C17" s="366" t="s">
        <v>35</v>
      </c>
      <c r="D17" s="366"/>
      <c r="E17" s="366"/>
      <c r="F17" s="366"/>
      <c r="G17" s="367" t="s">
        <v>48</v>
      </c>
      <c r="H17" s="367"/>
      <c r="I17" s="367"/>
      <c r="J17" s="367"/>
      <c r="K17" s="367"/>
      <c r="L17" s="367"/>
      <c r="M17" s="367"/>
      <c r="N17" s="367"/>
      <c r="O17" s="368" t="s">
        <v>37</v>
      </c>
      <c r="P17" s="369" t="s">
        <v>38</v>
      </c>
      <c r="Q17" s="370" t="s">
        <v>39</v>
      </c>
      <c r="R17" s="78"/>
      <c r="S17" s="78"/>
    </row>
    <row r="18" spans="1:19" ht="16.5" thickBot="1">
      <c r="A18" s="140" t="s">
        <v>40</v>
      </c>
      <c r="B18" s="58" t="s">
        <v>2</v>
      </c>
      <c r="C18" s="57" t="s">
        <v>41</v>
      </c>
      <c r="D18" s="59" t="s">
        <v>42</v>
      </c>
      <c r="E18" s="141" t="s">
        <v>43</v>
      </c>
      <c r="F18" s="61" t="s">
        <v>44</v>
      </c>
      <c r="G18" s="57" t="s">
        <v>45</v>
      </c>
      <c r="H18" s="63" t="s">
        <v>49</v>
      </c>
      <c r="I18" s="142"/>
      <c r="J18" s="59" t="s">
        <v>46</v>
      </c>
      <c r="K18" s="63" t="s">
        <v>49</v>
      </c>
      <c r="L18" s="63"/>
      <c r="M18" s="141" t="s">
        <v>43</v>
      </c>
      <c r="N18" s="61" t="s">
        <v>44</v>
      </c>
      <c r="O18" s="368"/>
      <c r="P18" s="369"/>
      <c r="Q18" s="370"/>
      <c r="R18" s="78"/>
      <c r="S18" s="78"/>
    </row>
    <row r="19" spans="1:19" ht="15.75">
      <c r="A19" s="65" t="s">
        <v>16</v>
      </c>
      <c r="B19" s="49" t="s">
        <v>13</v>
      </c>
      <c r="C19" s="66">
        <v>22.43</v>
      </c>
      <c r="D19" s="143">
        <v>21.66</v>
      </c>
      <c r="E19" s="68">
        <f aca="true" t="shared" si="8" ref="E19:E31">IF(C19="","",MAX(C19,D19))</f>
        <v>22.43</v>
      </c>
      <c r="F19" s="129">
        <f aca="true" t="shared" si="9" ref="F19:F27">IF(C19="","",RANK(E19,$E$19:$E$31,1))</f>
        <v>4</v>
      </c>
      <c r="G19" s="144">
        <v>58.22</v>
      </c>
      <c r="H19" s="135"/>
      <c r="I19" s="71">
        <f aca="true" t="shared" si="10" ref="I19:I31">IF(G19="","",G19+H19)</f>
        <v>58.22</v>
      </c>
      <c r="J19" s="72">
        <v>80.12</v>
      </c>
      <c r="K19" s="135"/>
      <c r="L19" s="71">
        <f aca="true" t="shared" si="11" ref="L19:L31">IF(J19="","",J19+K19)</f>
        <v>80.12</v>
      </c>
      <c r="M19" s="118">
        <f aca="true" t="shared" si="12" ref="M19:M31">IF(I19="","",MIN(L19,I19))</f>
        <v>58.22</v>
      </c>
      <c r="N19" s="74">
        <f aca="true" t="shared" si="13" ref="N19:N31">IF(M19="","",RANK(M19,$M$19:$M$31,1))</f>
        <v>1</v>
      </c>
      <c r="O19" s="98">
        <f aca="true" t="shared" si="14" ref="O19:O31">IF(F19="","",SUM(N19,F19))</f>
        <v>5</v>
      </c>
      <c r="P19" s="76">
        <f aca="true" t="shared" si="15" ref="P19:P26">IF(O19="","",RANK(O19,$O$19:$O$31,1))</f>
        <v>2</v>
      </c>
      <c r="Q19" s="77">
        <f>IF(P19="","",VLOOKUP(P19,'Bodové hodnocení'!$A$1:$B$20,2,FALSE))</f>
        <v>10</v>
      </c>
      <c r="R19" s="78"/>
      <c r="S19" s="78"/>
    </row>
    <row r="20" spans="1:19" ht="15.75">
      <c r="A20" s="79" t="s">
        <v>18</v>
      </c>
      <c r="B20" s="191" t="s">
        <v>6</v>
      </c>
      <c r="C20" s="80">
        <v>28.77</v>
      </c>
      <c r="D20" s="145">
        <v>29.1</v>
      </c>
      <c r="E20" s="82">
        <f t="shared" si="8"/>
        <v>29.1</v>
      </c>
      <c r="F20" s="87">
        <f t="shared" si="9"/>
        <v>9</v>
      </c>
      <c r="G20" s="99">
        <v>62.06</v>
      </c>
      <c r="H20" s="136"/>
      <c r="I20" s="86">
        <f t="shared" si="10"/>
        <v>62.06</v>
      </c>
      <c r="J20" s="85">
        <v>95.29</v>
      </c>
      <c r="K20" s="136"/>
      <c r="L20" s="86">
        <f t="shared" si="11"/>
        <v>95.29</v>
      </c>
      <c r="M20" s="86">
        <f t="shared" si="12"/>
        <v>62.06</v>
      </c>
      <c r="N20" s="87">
        <f t="shared" si="13"/>
        <v>4</v>
      </c>
      <c r="O20" s="88">
        <f t="shared" si="14"/>
        <v>13</v>
      </c>
      <c r="P20" s="89">
        <f t="shared" si="15"/>
        <v>5</v>
      </c>
      <c r="Q20" s="90">
        <f>IF(P20="","",VLOOKUP(P20,'Bodové hodnocení'!$A$1:$B$20,2,FALSE))</f>
        <v>7</v>
      </c>
      <c r="R20" s="78"/>
      <c r="S20" s="78"/>
    </row>
    <row r="21" spans="1:19" ht="15.75">
      <c r="A21" s="91" t="s">
        <v>19</v>
      </c>
      <c r="B21" s="33" t="s">
        <v>14</v>
      </c>
      <c r="C21" s="92">
        <v>16.27</v>
      </c>
      <c r="D21" s="127">
        <v>17.8</v>
      </c>
      <c r="E21" s="68">
        <f t="shared" si="8"/>
        <v>17.8</v>
      </c>
      <c r="F21" s="129">
        <f t="shared" si="9"/>
        <v>1</v>
      </c>
      <c r="G21" s="130">
        <v>61.1</v>
      </c>
      <c r="H21" s="134"/>
      <c r="I21" s="95">
        <f t="shared" si="10"/>
        <v>61.1</v>
      </c>
      <c r="J21" s="94">
        <v>74.83</v>
      </c>
      <c r="K21" s="134"/>
      <c r="L21" s="95">
        <f t="shared" si="11"/>
        <v>74.83</v>
      </c>
      <c r="M21" s="96">
        <f t="shared" si="12"/>
        <v>61.1</v>
      </c>
      <c r="N21" s="97">
        <f t="shared" si="13"/>
        <v>2</v>
      </c>
      <c r="O21" s="98">
        <f t="shared" si="14"/>
        <v>3</v>
      </c>
      <c r="P21" s="76">
        <f t="shared" si="15"/>
        <v>1</v>
      </c>
      <c r="Q21" s="77">
        <f>IF(P21="","",VLOOKUP(P21,'Bodové hodnocení'!$A$1:$B$20,2,FALSE))</f>
        <v>11</v>
      </c>
      <c r="R21" s="78"/>
      <c r="S21" s="78"/>
    </row>
    <row r="22" spans="1:19" ht="15.75">
      <c r="A22" s="79" t="s">
        <v>20</v>
      </c>
      <c r="B22" s="191" t="s">
        <v>29</v>
      </c>
      <c r="C22" s="80">
        <v>65.04</v>
      </c>
      <c r="D22" s="145">
        <v>58.61</v>
      </c>
      <c r="E22" s="82">
        <f t="shared" si="8"/>
        <v>65.04</v>
      </c>
      <c r="F22" s="87">
        <f t="shared" si="9"/>
        <v>11</v>
      </c>
      <c r="G22" s="99">
        <v>88.17</v>
      </c>
      <c r="H22" s="136">
        <v>10</v>
      </c>
      <c r="I22" s="86">
        <f t="shared" si="10"/>
        <v>98.17</v>
      </c>
      <c r="J22" s="85"/>
      <c r="K22" s="136"/>
      <c r="L22" s="86">
        <f t="shared" si="11"/>
      </c>
      <c r="M22" s="86">
        <f t="shared" si="12"/>
        <v>98.17</v>
      </c>
      <c r="N22" s="87">
        <f t="shared" si="13"/>
        <v>13</v>
      </c>
      <c r="O22" s="88">
        <f t="shared" si="14"/>
        <v>24</v>
      </c>
      <c r="P22" s="89">
        <f t="shared" si="15"/>
        <v>13</v>
      </c>
      <c r="Q22" s="90">
        <f>IF(P22="","",VLOOKUP(P22,'Bodové hodnocení'!$A$1:$B$20,2,FALSE))</f>
        <v>1</v>
      </c>
      <c r="R22" s="78"/>
      <c r="S22" s="78"/>
    </row>
    <row r="23" spans="1:19" ht="15.75">
      <c r="A23" s="91" t="s">
        <v>21</v>
      </c>
      <c r="B23" s="39" t="s">
        <v>4</v>
      </c>
      <c r="C23" s="92">
        <v>37.91</v>
      </c>
      <c r="D23" s="127">
        <v>40.45</v>
      </c>
      <c r="E23" s="68">
        <f t="shared" si="8"/>
        <v>40.45</v>
      </c>
      <c r="F23" s="129">
        <f t="shared" si="9"/>
        <v>10</v>
      </c>
      <c r="G23" s="130">
        <v>70.53</v>
      </c>
      <c r="H23" s="134"/>
      <c r="I23" s="95">
        <f t="shared" si="10"/>
        <v>70.53</v>
      </c>
      <c r="J23" s="94"/>
      <c r="K23" s="134"/>
      <c r="L23" s="95">
        <f t="shared" si="11"/>
      </c>
      <c r="M23" s="96">
        <f t="shared" si="12"/>
        <v>70.53</v>
      </c>
      <c r="N23" s="97">
        <f t="shared" si="13"/>
        <v>8</v>
      </c>
      <c r="O23" s="98">
        <f t="shared" si="14"/>
        <v>18</v>
      </c>
      <c r="P23" s="76">
        <f t="shared" si="15"/>
        <v>11</v>
      </c>
      <c r="Q23" s="77">
        <f>IF(P23="","",VLOOKUP(P23,'Bodové hodnocení'!$A$1:$B$20,2,FALSE))</f>
        <v>1</v>
      </c>
      <c r="R23" s="78"/>
      <c r="S23" s="78"/>
    </row>
    <row r="24" spans="1:19" ht="15.75">
      <c r="A24" s="79" t="s">
        <v>22</v>
      </c>
      <c r="B24" s="192" t="s">
        <v>31</v>
      </c>
      <c r="C24" s="80">
        <v>24.25</v>
      </c>
      <c r="D24" s="145">
        <v>24.28</v>
      </c>
      <c r="E24" s="82">
        <f t="shared" si="8"/>
        <v>24.28</v>
      </c>
      <c r="F24" s="87">
        <f t="shared" si="9"/>
        <v>5</v>
      </c>
      <c r="G24" s="99">
        <v>74.68</v>
      </c>
      <c r="H24" s="136">
        <v>10</v>
      </c>
      <c r="I24" s="86">
        <f t="shared" si="10"/>
        <v>84.68</v>
      </c>
      <c r="J24" s="85"/>
      <c r="K24" s="136"/>
      <c r="L24" s="86">
        <f t="shared" si="11"/>
      </c>
      <c r="M24" s="86">
        <f t="shared" si="12"/>
        <v>84.68</v>
      </c>
      <c r="N24" s="87">
        <f t="shared" si="13"/>
        <v>11</v>
      </c>
      <c r="O24" s="88">
        <f t="shared" si="14"/>
        <v>16</v>
      </c>
      <c r="P24" s="89">
        <f t="shared" si="15"/>
        <v>8</v>
      </c>
      <c r="Q24" s="90">
        <f>IF(P24="","",VLOOKUP(P24,'Bodové hodnocení'!$A$1:$B$20,2,FALSE))</f>
        <v>4</v>
      </c>
      <c r="R24" s="78"/>
      <c r="S24" s="78"/>
    </row>
    <row r="25" spans="1:19" ht="15.75">
      <c r="A25" s="91" t="s">
        <v>23</v>
      </c>
      <c r="B25" s="39" t="s">
        <v>10</v>
      </c>
      <c r="C25" s="92">
        <v>26.84</v>
      </c>
      <c r="D25" s="127">
        <v>26.03</v>
      </c>
      <c r="E25" s="68">
        <f t="shared" si="8"/>
        <v>26.84</v>
      </c>
      <c r="F25" s="129">
        <f t="shared" si="9"/>
        <v>7</v>
      </c>
      <c r="G25" s="130">
        <v>69.72</v>
      </c>
      <c r="H25" s="134"/>
      <c r="I25" s="95">
        <f t="shared" si="10"/>
        <v>69.72</v>
      </c>
      <c r="J25" s="94"/>
      <c r="K25" s="134"/>
      <c r="L25" s="95">
        <f t="shared" si="11"/>
      </c>
      <c r="M25" s="96">
        <f t="shared" si="12"/>
        <v>69.72</v>
      </c>
      <c r="N25" s="97">
        <f t="shared" si="13"/>
        <v>7</v>
      </c>
      <c r="O25" s="98">
        <f t="shared" si="14"/>
        <v>14</v>
      </c>
      <c r="P25" s="76">
        <f t="shared" si="15"/>
        <v>6</v>
      </c>
      <c r="Q25" s="77">
        <f>IF(P25="","",VLOOKUP(P25,'Bodové hodnocení'!$A$1:$B$20,2,FALSE))</f>
        <v>6</v>
      </c>
      <c r="R25" s="78"/>
      <c r="S25" s="78"/>
    </row>
    <row r="26" spans="1:19" ht="15.75">
      <c r="A26" s="79" t="s">
        <v>25</v>
      </c>
      <c r="B26" s="192" t="s">
        <v>17</v>
      </c>
      <c r="C26" s="80">
        <v>17.96</v>
      </c>
      <c r="D26" s="145">
        <v>18.63</v>
      </c>
      <c r="E26" s="82">
        <f t="shared" si="8"/>
        <v>18.63</v>
      </c>
      <c r="F26" s="87">
        <f t="shared" si="9"/>
        <v>2</v>
      </c>
      <c r="G26" s="99">
        <v>62.38</v>
      </c>
      <c r="H26" s="136">
        <v>10</v>
      </c>
      <c r="I26" s="86">
        <f t="shared" si="10"/>
        <v>72.38</v>
      </c>
      <c r="J26" s="85"/>
      <c r="K26" s="136"/>
      <c r="L26" s="86">
        <f t="shared" si="11"/>
      </c>
      <c r="M26" s="86">
        <f t="shared" si="12"/>
        <v>72.38</v>
      </c>
      <c r="N26" s="87">
        <f t="shared" si="13"/>
        <v>9</v>
      </c>
      <c r="O26" s="88">
        <f t="shared" si="14"/>
        <v>11</v>
      </c>
      <c r="P26" s="89">
        <f t="shared" si="15"/>
        <v>4</v>
      </c>
      <c r="Q26" s="90">
        <f>IF(P26="","",VLOOKUP(P26,'Bodové hodnocení'!$A$1:$B$20,2,FALSE))</f>
        <v>8</v>
      </c>
      <c r="R26" s="78"/>
      <c r="S26" s="78"/>
    </row>
    <row r="27" spans="1:17" ht="15.75">
      <c r="A27" s="91" t="s">
        <v>26</v>
      </c>
      <c r="B27" s="41" t="s">
        <v>8</v>
      </c>
      <c r="C27" s="92">
        <v>26.69</v>
      </c>
      <c r="D27" s="127">
        <v>26.75</v>
      </c>
      <c r="E27" s="68">
        <f t="shared" si="8"/>
        <v>26.75</v>
      </c>
      <c r="F27" s="129">
        <f t="shared" si="9"/>
        <v>6</v>
      </c>
      <c r="G27" s="130">
        <v>72.38</v>
      </c>
      <c r="H27" s="134">
        <v>10</v>
      </c>
      <c r="I27" s="95">
        <f t="shared" si="10"/>
        <v>82.38</v>
      </c>
      <c r="J27" s="94"/>
      <c r="K27" s="134"/>
      <c r="L27" s="95">
        <f t="shared" si="11"/>
      </c>
      <c r="M27" s="96">
        <f t="shared" si="12"/>
        <v>82.38</v>
      </c>
      <c r="N27" s="97">
        <f t="shared" si="13"/>
        <v>10</v>
      </c>
      <c r="O27" s="98">
        <f t="shared" si="14"/>
        <v>16</v>
      </c>
      <c r="P27" s="76">
        <v>9</v>
      </c>
      <c r="Q27" s="77">
        <f>IF(P27="","",VLOOKUP(P27,'Bodové hodnocení'!$A$1:$B$20,2,FALSE))</f>
        <v>3</v>
      </c>
    </row>
    <row r="28" spans="1:17" ht="15.75">
      <c r="A28" s="79" t="s">
        <v>27</v>
      </c>
      <c r="B28" s="193" t="s">
        <v>7</v>
      </c>
      <c r="C28" s="147" t="s">
        <v>96</v>
      </c>
      <c r="D28" s="145" t="s">
        <v>96</v>
      </c>
      <c r="E28" s="82" t="s">
        <v>96</v>
      </c>
      <c r="F28" s="87">
        <v>12</v>
      </c>
      <c r="G28" s="99">
        <v>62.06</v>
      </c>
      <c r="H28" s="136"/>
      <c r="I28" s="86">
        <f t="shared" si="10"/>
        <v>62.06</v>
      </c>
      <c r="J28" s="85"/>
      <c r="K28" s="136"/>
      <c r="L28" s="86">
        <f t="shared" si="11"/>
      </c>
      <c r="M28" s="86">
        <f t="shared" si="12"/>
        <v>62.06</v>
      </c>
      <c r="N28" s="87">
        <f t="shared" si="13"/>
        <v>4</v>
      </c>
      <c r="O28" s="88">
        <f t="shared" si="14"/>
        <v>16</v>
      </c>
      <c r="P28" s="89">
        <v>10</v>
      </c>
      <c r="Q28" s="90">
        <f>IF(P28="","",VLOOKUP(P28,'Bodové hodnocení'!$A$1:$B$20,2,FALSE))</f>
        <v>2</v>
      </c>
    </row>
    <row r="29" spans="1:17" ht="15.75">
      <c r="A29" s="132" t="s">
        <v>28</v>
      </c>
      <c r="B29" s="39" t="s">
        <v>12</v>
      </c>
      <c r="C29" s="92" t="s">
        <v>96</v>
      </c>
      <c r="D29" s="146" t="s">
        <v>96</v>
      </c>
      <c r="E29" s="68" t="s">
        <v>96</v>
      </c>
      <c r="F29" s="129">
        <v>12</v>
      </c>
      <c r="G29" s="130">
        <v>61.75</v>
      </c>
      <c r="H29" s="134"/>
      <c r="I29" s="95">
        <f t="shared" si="10"/>
        <v>61.75</v>
      </c>
      <c r="J29" s="94"/>
      <c r="K29" s="134"/>
      <c r="L29" s="95">
        <f t="shared" si="11"/>
      </c>
      <c r="M29" s="96">
        <f t="shared" si="12"/>
        <v>61.75</v>
      </c>
      <c r="N29" s="97">
        <f t="shared" si="13"/>
        <v>3</v>
      </c>
      <c r="O29" s="98">
        <f t="shared" si="14"/>
        <v>15</v>
      </c>
      <c r="P29" s="76">
        <f>IF(O29="","",RANK(O29,$O$19:$O$31,1))</f>
        <v>7</v>
      </c>
      <c r="Q29" s="77">
        <f>IF(P29="","",VLOOKUP(P29,'Bodové hodnocení'!$A$1:$B$20,2,FALSE))</f>
        <v>5</v>
      </c>
    </row>
    <row r="30" spans="1:17" ht="15.75">
      <c r="A30" s="79" t="s">
        <v>30</v>
      </c>
      <c r="B30" s="194" t="s">
        <v>24</v>
      </c>
      <c r="C30" s="147">
        <v>27.34</v>
      </c>
      <c r="D30" s="145">
        <v>26.32</v>
      </c>
      <c r="E30" s="82">
        <f t="shared" si="8"/>
        <v>27.34</v>
      </c>
      <c r="F30" s="87">
        <f>IF(C30="","",RANK(E30,$E$19:$E$31,1))</f>
        <v>8</v>
      </c>
      <c r="G30" s="99">
        <v>71.56</v>
      </c>
      <c r="H30" s="136">
        <v>20</v>
      </c>
      <c r="I30" s="86">
        <f t="shared" si="10"/>
        <v>91.56</v>
      </c>
      <c r="J30" s="85"/>
      <c r="K30" s="136"/>
      <c r="L30" s="86">
        <f t="shared" si="11"/>
      </c>
      <c r="M30" s="86">
        <f t="shared" si="12"/>
        <v>91.56</v>
      </c>
      <c r="N30" s="87">
        <f t="shared" si="13"/>
        <v>12</v>
      </c>
      <c r="O30" s="88">
        <f t="shared" si="14"/>
        <v>20</v>
      </c>
      <c r="P30" s="89">
        <f>IF(O30="","",RANK(O30,$O$19:$O$31,1))</f>
        <v>12</v>
      </c>
      <c r="Q30" s="90">
        <f>IF(P30="","",VLOOKUP(P30,'Bodové hodnocení'!$A$1:$B$20,2,FALSE))</f>
        <v>1</v>
      </c>
    </row>
    <row r="31" spans="1:17" ht="16.5" thickBot="1">
      <c r="A31" s="225" t="s">
        <v>32</v>
      </c>
      <c r="B31" s="46" t="s">
        <v>5</v>
      </c>
      <c r="C31" s="226">
        <v>21.13</v>
      </c>
      <c r="D31" s="227">
        <v>19.11</v>
      </c>
      <c r="E31" s="228">
        <f t="shared" si="8"/>
        <v>21.13</v>
      </c>
      <c r="F31" s="229">
        <f>IF(C31="","",RANK(E31,$E$19:$E$31,1))</f>
        <v>3</v>
      </c>
      <c r="G31" s="230">
        <v>67.26</v>
      </c>
      <c r="H31" s="231"/>
      <c r="I31" s="232">
        <f t="shared" si="10"/>
        <v>67.26</v>
      </c>
      <c r="J31" s="233"/>
      <c r="K31" s="231"/>
      <c r="L31" s="232">
        <f t="shared" si="11"/>
      </c>
      <c r="M31" s="234">
        <f t="shared" si="12"/>
        <v>67.26</v>
      </c>
      <c r="N31" s="235">
        <f t="shared" si="13"/>
        <v>6</v>
      </c>
      <c r="O31" s="236">
        <f t="shared" si="14"/>
        <v>9</v>
      </c>
      <c r="P31" s="237">
        <f>IF(O31="","",RANK(O31,$O$19:$O$31,1))</f>
        <v>3</v>
      </c>
      <c r="Q31" s="238">
        <f>IF(P31="","",VLOOKUP(P31,'Bodové hodnocení'!$A$1:$B$20,2,FALSE))</f>
        <v>9</v>
      </c>
    </row>
    <row r="32" spans="1:17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33"/>
      <c r="Q32" s="52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7:B17"/>
    <mergeCell ref="C17:F17"/>
    <mergeCell ref="G17:N17"/>
    <mergeCell ref="O17:O18"/>
    <mergeCell ref="P17:P18"/>
    <mergeCell ref="Q17:Q18"/>
  </mergeCells>
  <printOptions/>
  <pageMargins left="0.7874015748031497" right="0.7086614173228347" top="0.7874015748031497" bottom="0.5905511811023623" header="0.5118110236220472" footer="0.31496062992125984"/>
  <pageSetup horizontalDpi="300" verticalDpi="300" orientation="landscape" paperSize="9" scale="71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="90" zoomScaleNormal="90" zoomScaleSheetLayoutView="80" zoomScalePageLayoutView="0" workbookViewId="0" topLeftCell="A1">
      <selection activeCell="D33" sqref="D33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7" width="10.7109375" style="0" customWidth="1"/>
    <col min="8" max="8" width="9.7109375" style="0" customWidth="1"/>
    <col min="9" max="9" width="13.7109375" style="0" customWidth="1"/>
    <col min="10" max="10" width="10.7109375" style="0" customWidth="1"/>
    <col min="11" max="11" width="10.28125" style="0" customWidth="1"/>
    <col min="12" max="12" width="15.57421875" style="0" customWidth="1"/>
    <col min="13" max="13" width="13.71093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0" customWidth="1"/>
    <col min="18" max="19" width="9.140625" style="55" customWidth="1"/>
    <col min="20" max="20" width="9.140625" style="54" customWidth="1"/>
  </cols>
  <sheetData>
    <row r="1" spans="1:17" ht="22.5">
      <c r="A1" s="374" t="s">
        <v>93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6.5" thickBot="1">
      <c r="A2" s="56"/>
    </row>
    <row r="3" spans="1:17" ht="15.75" customHeight="1" thickBot="1">
      <c r="A3" s="366" t="s">
        <v>34</v>
      </c>
      <c r="B3" s="366"/>
      <c r="C3" s="366" t="s">
        <v>35</v>
      </c>
      <c r="D3" s="366"/>
      <c r="E3" s="366"/>
      <c r="F3" s="366"/>
      <c r="G3" s="366" t="s">
        <v>36</v>
      </c>
      <c r="H3" s="366"/>
      <c r="I3" s="366"/>
      <c r="J3" s="366"/>
      <c r="K3" s="366"/>
      <c r="L3" s="366"/>
      <c r="M3" s="366"/>
      <c r="N3" s="366"/>
      <c r="O3" s="368" t="s">
        <v>37</v>
      </c>
      <c r="P3" s="369" t="s">
        <v>38</v>
      </c>
      <c r="Q3" s="368" t="s">
        <v>39</v>
      </c>
    </row>
    <row r="4" spans="1:17" ht="16.5" thickBot="1">
      <c r="A4" s="57" t="s">
        <v>40</v>
      </c>
      <c r="B4" s="58" t="s">
        <v>2</v>
      </c>
      <c r="C4" s="57" t="s">
        <v>41</v>
      </c>
      <c r="D4" s="59" t="s">
        <v>42</v>
      </c>
      <c r="E4" s="60" t="s">
        <v>43</v>
      </c>
      <c r="F4" s="61" t="s">
        <v>44</v>
      </c>
      <c r="G4" s="62" t="s">
        <v>45</v>
      </c>
      <c r="H4" s="63" t="s">
        <v>46</v>
      </c>
      <c r="I4" s="63" t="s">
        <v>43</v>
      </c>
      <c r="J4" s="62" t="s">
        <v>45</v>
      </c>
      <c r="K4" s="63" t="s">
        <v>46</v>
      </c>
      <c r="L4" s="63" t="s">
        <v>43</v>
      </c>
      <c r="M4" s="64" t="s">
        <v>43</v>
      </c>
      <c r="N4" s="61" t="s">
        <v>44</v>
      </c>
      <c r="O4" s="368"/>
      <c r="P4" s="369"/>
      <c r="Q4" s="368"/>
    </row>
    <row r="5" spans="1:19" ht="15.75">
      <c r="A5" s="65" t="s">
        <v>16</v>
      </c>
      <c r="B5" s="24" t="s">
        <v>6</v>
      </c>
      <c r="C5" s="66">
        <v>50.511</v>
      </c>
      <c r="D5" s="67">
        <v>53.742</v>
      </c>
      <c r="E5" s="68">
        <f aca="true" t="shared" si="0" ref="E5:E15">IF(C5="","",MAX(C5,D5))</f>
        <v>53.742</v>
      </c>
      <c r="F5" s="69">
        <f>IF(C5="","",RANK(E5,$E$5:$E$15,1))</f>
        <v>9</v>
      </c>
      <c r="G5" s="70">
        <v>75.98</v>
      </c>
      <c r="H5" s="70">
        <v>75.32</v>
      </c>
      <c r="I5" s="71">
        <f aca="true" t="shared" si="1" ref="I5:I15">IF(G5="","",MAX(G5,H5))</f>
        <v>75.98</v>
      </c>
      <c r="J5" s="72">
        <v>64.96</v>
      </c>
      <c r="K5" s="72">
        <v>65.07</v>
      </c>
      <c r="L5" s="71">
        <f aca="true" t="shared" si="2" ref="L5:L15">IF(J5="","",MAX(J5,K5))</f>
        <v>65.07</v>
      </c>
      <c r="M5" s="73">
        <f aca="true" t="shared" si="3" ref="M5:M15">IF(I5="","",MIN(L5,I5))</f>
        <v>65.07</v>
      </c>
      <c r="N5" s="74">
        <f>IF(M5="","",RANK(M5,$M$5:$M$15,1))</f>
        <v>3</v>
      </c>
      <c r="O5" s="75">
        <f aca="true" t="shared" si="4" ref="O5:O15">IF(F5="","",SUM(N5,F5))</f>
        <v>12</v>
      </c>
      <c r="P5" s="76">
        <v>8</v>
      </c>
      <c r="Q5" s="77">
        <f>IF(P5="","",VLOOKUP(P5,'Bodové hodnocení'!$A$1:$B$20,2,FALSE))</f>
        <v>4</v>
      </c>
      <c r="R5" s="78"/>
      <c r="S5" s="78"/>
    </row>
    <row r="6" spans="1:19" ht="15.75">
      <c r="A6" s="79" t="s">
        <v>18</v>
      </c>
      <c r="B6" s="191" t="s">
        <v>17</v>
      </c>
      <c r="C6" s="80">
        <v>34.831</v>
      </c>
      <c r="D6" s="81">
        <v>34.066</v>
      </c>
      <c r="E6" s="82">
        <f t="shared" si="0"/>
        <v>34.831</v>
      </c>
      <c r="F6" s="83">
        <f>IF(C6="","",RANK(E6,$E$5:$E$15,1))</f>
        <v>6</v>
      </c>
      <c r="G6" s="84">
        <v>100.61</v>
      </c>
      <c r="H6" s="85">
        <v>100.48</v>
      </c>
      <c r="I6" s="86">
        <f t="shared" si="1"/>
        <v>100.61</v>
      </c>
      <c r="J6" s="85">
        <v>63.5</v>
      </c>
      <c r="K6" s="85">
        <v>63.51</v>
      </c>
      <c r="L6" s="86">
        <f t="shared" si="2"/>
        <v>63.51</v>
      </c>
      <c r="M6" s="86">
        <f t="shared" si="3"/>
        <v>63.51</v>
      </c>
      <c r="N6" s="87">
        <f>IF(M6="","",RANK(M6,$M$5:$M$15,1))</f>
        <v>2</v>
      </c>
      <c r="O6" s="88">
        <f t="shared" si="4"/>
        <v>8</v>
      </c>
      <c r="P6" s="89">
        <f>IF(O6="","",RANK(O6,$O$5:$O$15,1))</f>
        <v>3</v>
      </c>
      <c r="Q6" s="90">
        <f>IF(P6="","",VLOOKUP(P6,'Bodové hodnocení'!$A$1:$B$20,2,FALSE))</f>
        <v>9</v>
      </c>
      <c r="R6" s="78"/>
      <c r="S6" s="78"/>
    </row>
    <row r="7" spans="1:19" ht="15.75">
      <c r="A7" s="91" t="s">
        <v>19</v>
      </c>
      <c r="B7" s="33" t="s">
        <v>13</v>
      </c>
      <c r="C7" s="92">
        <v>32.145</v>
      </c>
      <c r="D7" s="67">
        <v>30.24</v>
      </c>
      <c r="E7" s="68">
        <f t="shared" si="0"/>
        <v>32.145</v>
      </c>
      <c r="F7" s="69">
        <f>IF(C7="","",RANK(E7,$E$5:$E$15,1))</f>
        <v>5</v>
      </c>
      <c r="G7" s="93">
        <v>84.22</v>
      </c>
      <c r="H7" s="94">
        <v>84.12</v>
      </c>
      <c r="I7" s="95">
        <f t="shared" si="1"/>
        <v>84.22</v>
      </c>
      <c r="J7" s="94">
        <v>63.42</v>
      </c>
      <c r="K7" s="94">
        <v>63.34</v>
      </c>
      <c r="L7" s="95">
        <f t="shared" si="2"/>
        <v>63.42</v>
      </c>
      <c r="M7" s="96">
        <f t="shared" si="3"/>
        <v>63.42</v>
      </c>
      <c r="N7" s="97">
        <f>IF(M7="","",RANK(M7,$M$5:$M$15,1))</f>
        <v>1</v>
      </c>
      <c r="O7" s="98">
        <f t="shared" si="4"/>
        <v>6</v>
      </c>
      <c r="P7" s="76">
        <f>IF(O7="","",RANK(O7,$O$5:$O$15,1))</f>
        <v>2</v>
      </c>
      <c r="Q7" s="77">
        <f>IF(P7="","",VLOOKUP(P7,'Bodové hodnocení'!$A$1:$B$20,2,FALSE))</f>
        <v>10</v>
      </c>
      <c r="R7" s="78"/>
      <c r="S7" s="78"/>
    </row>
    <row r="8" spans="1:19" s="54" customFormat="1" ht="15.75">
      <c r="A8" s="79" t="s">
        <v>20</v>
      </c>
      <c r="B8" s="191" t="s">
        <v>29</v>
      </c>
      <c r="C8" s="80">
        <v>87.371</v>
      </c>
      <c r="D8" s="81">
        <v>62.983</v>
      </c>
      <c r="E8" s="82" t="s">
        <v>96</v>
      </c>
      <c r="F8" s="83">
        <v>10</v>
      </c>
      <c r="G8" s="84">
        <v>90.23</v>
      </c>
      <c r="H8" s="85">
        <v>90.23</v>
      </c>
      <c r="I8" s="86" t="s">
        <v>96</v>
      </c>
      <c r="J8" s="85">
        <v>109.8</v>
      </c>
      <c r="K8" s="85">
        <v>109.82</v>
      </c>
      <c r="L8" s="86" t="s">
        <v>96</v>
      </c>
      <c r="M8" s="86" t="s">
        <v>96</v>
      </c>
      <c r="N8" s="87">
        <v>11</v>
      </c>
      <c r="O8" s="88">
        <f t="shared" si="4"/>
        <v>21</v>
      </c>
      <c r="P8" s="89">
        <f>IF(O8="","",RANK(O8,$O$5:$O$15,1))</f>
        <v>11</v>
      </c>
      <c r="Q8" s="90">
        <f>IF(P8="","",VLOOKUP(P8,'Bodové hodnocení'!$A$1:$B$20,2,FALSE))</f>
        <v>1</v>
      </c>
      <c r="R8" s="78"/>
      <c r="S8" s="78"/>
    </row>
    <row r="9" spans="1:19" s="54" customFormat="1" ht="15.75">
      <c r="A9" s="91" t="s">
        <v>21</v>
      </c>
      <c r="B9" s="39" t="s">
        <v>10</v>
      </c>
      <c r="C9" s="92">
        <v>35.027</v>
      </c>
      <c r="D9" s="67">
        <v>38.913</v>
      </c>
      <c r="E9" s="68">
        <f t="shared" si="0"/>
        <v>38.913</v>
      </c>
      <c r="F9" s="69">
        <f>IF(C9="","",RANK(E9,$E$5:$E$15,1))</f>
        <v>7</v>
      </c>
      <c r="G9" s="93">
        <v>94.17</v>
      </c>
      <c r="H9" s="94">
        <v>94.28</v>
      </c>
      <c r="I9" s="95">
        <f t="shared" si="1"/>
        <v>94.28</v>
      </c>
      <c r="J9" s="94">
        <v>67.91</v>
      </c>
      <c r="K9" s="94">
        <v>67.86</v>
      </c>
      <c r="L9" s="95">
        <f t="shared" si="2"/>
        <v>67.91</v>
      </c>
      <c r="M9" s="96">
        <f t="shared" si="3"/>
        <v>67.91</v>
      </c>
      <c r="N9" s="97">
        <f aca="true" t="shared" si="5" ref="N9:N15">IF(M9="","",RANK(M9,$M$5:$M$15,1))</f>
        <v>5</v>
      </c>
      <c r="O9" s="98">
        <f t="shared" si="4"/>
        <v>12</v>
      </c>
      <c r="P9" s="76">
        <v>7</v>
      </c>
      <c r="Q9" s="77">
        <f>IF(P9="","",VLOOKUP(P9,'Bodové hodnocení'!$A$1:$B$20,2,FALSE))</f>
        <v>5</v>
      </c>
      <c r="R9" s="78"/>
      <c r="S9" s="78"/>
    </row>
    <row r="10" spans="1:19" s="54" customFormat="1" ht="15.75">
      <c r="A10" s="79" t="s">
        <v>22</v>
      </c>
      <c r="B10" s="192" t="s">
        <v>4</v>
      </c>
      <c r="C10" s="80">
        <v>52.361</v>
      </c>
      <c r="D10" s="81">
        <v>50.317</v>
      </c>
      <c r="E10" s="82">
        <f t="shared" si="0"/>
        <v>52.361</v>
      </c>
      <c r="F10" s="83">
        <f>IF(C10="","",RANK(E10,$E$5:$E$15,1))</f>
        <v>8</v>
      </c>
      <c r="G10" s="99">
        <v>86.2</v>
      </c>
      <c r="H10" s="85">
        <v>86.27</v>
      </c>
      <c r="I10" s="86">
        <f t="shared" si="1"/>
        <v>86.27</v>
      </c>
      <c r="J10" s="85">
        <v>86.5</v>
      </c>
      <c r="K10" s="85">
        <v>86.21</v>
      </c>
      <c r="L10" s="86">
        <f t="shared" si="2"/>
        <v>86.5</v>
      </c>
      <c r="M10" s="86">
        <f t="shared" si="3"/>
        <v>86.27</v>
      </c>
      <c r="N10" s="87">
        <f t="shared" si="5"/>
        <v>9</v>
      </c>
      <c r="O10" s="88">
        <f t="shared" si="4"/>
        <v>17</v>
      </c>
      <c r="P10" s="89">
        <f>IF(O10="","",RANK(O10,$O$5:$O$15,1))</f>
        <v>9</v>
      </c>
      <c r="Q10" s="90">
        <f>IF(P10="","",VLOOKUP(P10,'Bodové hodnocení'!$A$1:$B$20,2,FALSE))</f>
        <v>3</v>
      </c>
      <c r="R10" s="78"/>
      <c r="S10" s="78"/>
    </row>
    <row r="11" spans="1:19" s="54" customFormat="1" ht="15.75">
      <c r="A11" s="91" t="s">
        <v>23</v>
      </c>
      <c r="B11" s="39" t="s">
        <v>5</v>
      </c>
      <c r="C11" s="92">
        <v>22.983</v>
      </c>
      <c r="D11" s="67">
        <v>26.551</v>
      </c>
      <c r="E11" s="68">
        <f t="shared" si="0"/>
        <v>26.551</v>
      </c>
      <c r="F11" s="69">
        <f>IF(C11="","",RANK(E11,$E$5:$E$15,1))</f>
        <v>1</v>
      </c>
      <c r="G11" s="93">
        <v>66.08</v>
      </c>
      <c r="H11" s="94">
        <v>65.93</v>
      </c>
      <c r="I11" s="95">
        <f t="shared" si="1"/>
        <v>66.08</v>
      </c>
      <c r="J11" s="94"/>
      <c r="K11" s="94"/>
      <c r="L11" s="95">
        <f t="shared" si="2"/>
      </c>
      <c r="M11" s="96">
        <f t="shared" si="3"/>
        <v>66.08</v>
      </c>
      <c r="N11" s="97">
        <f t="shared" si="5"/>
        <v>4</v>
      </c>
      <c r="O11" s="98">
        <f t="shared" si="4"/>
        <v>5</v>
      </c>
      <c r="P11" s="76">
        <f>IF(O11="","",RANK(O11,$O$5:$O$15,1))</f>
        <v>1</v>
      </c>
      <c r="Q11" s="77">
        <f>IF(P11="","",VLOOKUP(P11,'Bodové hodnocení'!$A$1:$B$20,2,FALSE))</f>
        <v>11</v>
      </c>
      <c r="R11" s="78"/>
      <c r="S11" s="78"/>
    </row>
    <row r="12" spans="1:19" s="54" customFormat="1" ht="15.75">
      <c r="A12" s="79" t="s">
        <v>25</v>
      </c>
      <c r="B12" s="192" t="s">
        <v>14</v>
      </c>
      <c r="C12" s="80">
        <v>27.023</v>
      </c>
      <c r="D12" s="81">
        <v>30.134</v>
      </c>
      <c r="E12" s="82">
        <f t="shared" si="0"/>
        <v>30.134</v>
      </c>
      <c r="F12" s="83">
        <f>IF(C12="","",RANK(E12,$E$5:$E$15,1))</f>
        <v>3</v>
      </c>
      <c r="G12" s="84">
        <v>69.65</v>
      </c>
      <c r="H12" s="85">
        <v>69.58</v>
      </c>
      <c r="I12" s="86">
        <f t="shared" si="1"/>
        <v>69.65</v>
      </c>
      <c r="J12" s="85">
        <v>70.48</v>
      </c>
      <c r="K12" s="85">
        <v>70.46</v>
      </c>
      <c r="L12" s="86">
        <f t="shared" si="2"/>
        <v>70.48</v>
      </c>
      <c r="M12" s="86">
        <f t="shared" si="3"/>
        <v>69.65</v>
      </c>
      <c r="N12" s="87">
        <f t="shared" si="5"/>
        <v>7</v>
      </c>
      <c r="O12" s="88">
        <f t="shared" si="4"/>
        <v>10</v>
      </c>
      <c r="P12" s="89">
        <f>IF(O12="","",RANK(O12,$O$5:$O$15,1))</f>
        <v>4</v>
      </c>
      <c r="Q12" s="90">
        <f>IF(P12="","",VLOOKUP(P12,'Bodové hodnocení'!$A$1:$B$20,2,FALSE))</f>
        <v>8</v>
      </c>
      <c r="R12" s="78"/>
      <c r="S12" s="78"/>
    </row>
    <row r="13" spans="1:19" s="54" customFormat="1" ht="15.75">
      <c r="A13" s="91" t="s">
        <v>26</v>
      </c>
      <c r="B13" s="41" t="s">
        <v>7</v>
      </c>
      <c r="C13" s="92">
        <v>28.687</v>
      </c>
      <c r="D13" s="67">
        <v>30.118</v>
      </c>
      <c r="E13" s="68">
        <f t="shared" si="0"/>
        <v>30.118</v>
      </c>
      <c r="F13" s="69">
        <f>IF(C13="","",RANK(E13,$E$5:$E$15,1))</f>
        <v>2</v>
      </c>
      <c r="G13" s="93">
        <v>90.12</v>
      </c>
      <c r="H13" s="94">
        <v>90.16</v>
      </c>
      <c r="I13" s="95">
        <f t="shared" si="1"/>
        <v>90.16</v>
      </c>
      <c r="J13" s="94">
        <v>78.03</v>
      </c>
      <c r="K13" s="94">
        <v>78.02</v>
      </c>
      <c r="L13" s="95" t="s">
        <v>96</v>
      </c>
      <c r="M13" s="96">
        <f t="shared" si="3"/>
        <v>90.16</v>
      </c>
      <c r="N13" s="97">
        <f t="shared" si="5"/>
        <v>10</v>
      </c>
      <c r="O13" s="98">
        <f t="shared" si="4"/>
        <v>12</v>
      </c>
      <c r="P13" s="76">
        <f>IF(O13="","",RANK(O13,$O$5:$O$15,1))</f>
        <v>6</v>
      </c>
      <c r="Q13" s="77">
        <f>IF(P13="","",VLOOKUP(P13,'Bodové hodnocení'!$A$1:$B$20,2,FALSE))</f>
        <v>6</v>
      </c>
      <c r="R13" s="78"/>
      <c r="S13" s="78"/>
    </row>
    <row r="14" spans="1:19" s="54" customFormat="1" ht="15.75">
      <c r="A14" s="79" t="s">
        <v>27</v>
      </c>
      <c r="B14" s="193" t="s">
        <v>24</v>
      </c>
      <c r="C14" s="80">
        <v>24.472</v>
      </c>
      <c r="D14" s="81">
        <v>26.303</v>
      </c>
      <c r="E14" s="82" t="s">
        <v>96</v>
      </c>
      <c r="F14" s="83">
        <v>10</v>
      </c>
      <c r="G14" s="84">
        <v>70.88</v>
      </c>
      <c r="H14" s="85">
        <v>70.77</v>
      </c>
      <c r="I14" s="86">
        <f t="shared" si="1"/>
        <v>70.88</v>
      </c>
      <c r="J14" s="85"/>
      <c r="K14" s="85"/>
      <c r="L14" s="86">
        <f t="shared" si="2"/>
      </c>
      <c r="M14" s="86">
        <f t="shared" si="3"/>
        <v>70.88</v>
      </c>
      <c r="N14" s="87">
        <f t="shared" si="5"/>
        <v>8</v>
      </c>
      <c r="O14" s="88">
        <f t="shared" si="4"/>
        <v>18</v>
      </c>
      <c r="P14" s="89">
        <f>IF(O14="","",RANK(O14,$O$5:$O$15,1))</f>
        <v>10</v>
      </c>
      <c r="Q14" s="90">
        <f>IF(P14="","",VLOOKUP(P14,'Bodové hodnocení'!$A$1:$B$20,2,FALSE))</f>
        <v>2</v>
      </c>
      <c r="R14" s="78"/>
      <c r="S14" s="78"/>
    </row>
    <row r="15" spans="1:19" s="54" customFormat="1" ht="16.5" thickBot="1">
      <c r="A15" s="91" t="s">
        <v>28</v>
      </c>
      <c r="B15" s="39" t="s">
        <v>8</v>
      </c>
      <c r="C15" s="92">
        <v>31.891</v>
      </c>
      <c r="D15" s="67">
        <v>28.319</v>
      </c>
      <c r="E15" s="68">
        <f t="shared" si="0"/>
        <v>31.891</v>
      </c>
      <c r="F15" s="69">
        <f>IF(C15="","",RANK(E15,$E$5:$E$15,1))</f>
        <v>4</v>
      </c>
      <c r="G15" s="93">
        <v>68.04</v>
      </c>
      <c r="H15" s="94">
        <v>67.88</v>
      </c>
      <c r="I15" s="95">
        <f t="shared" si="1"/>
        <v>68.04</v>
      </c>
      <c r="J15" s="94"/>
      <c r="K15" s="94"/>
      <c r="L15" s="95">
        <f t="shared" si="2"/>
      </c>
      <c r="M15" s="96">
        <f t="shared" si="3"/>
        <v>68.04</v>
      </c>
      <c r="N15" s="97">
        <f t="shared" si="5"/>
        <v>6</v>
      </c>
      <c r="O15" s="98">
        <f t="shared" si="4"/>
        <v>10</v>
      </c>
      <c r="P15" s="76">
        <v>5</v>
      </c>
      <c r="Q15" s="77">
        <f>IF(P15="","",VLOOKUP(P15,'Bodové hodnocení'!$A$1:$B$20,2,FALSE))</f>
        <v>7</v>
      </c>
      <c r="R15" s="78"/>
      <c r="S15" s="78"/>
    </row>
    <row r="16" spans="1:19" s="54" customFormat="1" ht="16.5" thickBot="1">
      <c r="A16" s="100"/>
      <c r="B16" s="100"/>
      <c r="C16" s="101"/>
      <c r="D16" s="101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2"/>
      <c r="Q16" s="103"/>
      <c r="R16" s="78"/>
      <c r="S16" s="78"/>
    </row>
    <row r="17" spans="1:19" s="54" customFormat="1" ht="16.5" thickBot="1">
      <c r="A17" s="375" t="s">
        <v>47</v>
      </c>
      <c r="B17" s="375"/>
      <c r="C17" s="375" t="s">
        <v>35</v>
      </c>
      <c r="D17" s="375"/>
      <c r="E17" s="375"/>
      <c r="F17" s="375"/>
      <c r="G17" s="375" t="s">
        <v>36</v>
      </c>
      <c r="H17" s="375"/>
      <c r="I17" s="375"/>
      <c r="J17" s="375"/>
      <c r="K17" s="375"/>
      <c r="L17" s="375"/>
      <c r="M17" s="375"/>
      <c r="N17" s="375"/>
      <c r="O17" s="370" t="s">
        <v>37</v>
      </c>
      <c r="P17" s="369" t="s">
        <v>38</v>
      </c>
      <c r="Q17" s="370" t="s">
        <v>39</v>
      </c>
      <c r="R17" s="55"/>
      <c r="S17" s="55"/>
    </row>
    <row r="18" spans="1:20" s="55" customFormat="1" ht="16.5" thickBot="1">
      <c r="A18" s="106" t="s">
        <v>40</v>
      </c>
      <c r="B18" s="206" t="s">
        <v>2</v>
      </c>
      <c r="C18" s="107" t="s">
        <v>41</v>
      </c>
      <c r="D18" s="108" t="s">
        <v>42</v>
      </c>
      <c r="E18" s="109" t="s">
        <v>43</v>
      </c>
      <c r="F18" s="110" t="s">
        <v>44</v>
      </c>
      <c r="G18" s="111" t="s">
        <v>45</v>
      </c>
      <c r="H18" s="112" t="s">
        <v>46</v>
      </c>
      <c r="I18" s="112" t="s">
        <v>43</v>
      </c>
      <c r="J18" s="111" t="s">
        <v>45</v>
      </c>
      <c r="K18" s="112" t="s">
        <v>46</v>
      </c>
      <c r="L18" s="112" t="s">
        <v>43</v>
      </c>
      <c r="M18" s="113" t="s">
        <v>43</v>
      </c>
      <c r="N18" s="114" t="s">
        <v>44</v>
      </c>
      <c r="O18" s="370"/>
      <c r="P18" s="369"/>
      <c r="Q18" s="370"/>
      <c r="T18" s="54"/>
    </row>
    <row r="19" spans="1:20" s="55" customFormat="1" ht="15.75">
      <c r="A19" s="65" t="s">
        <v>16</v>
      </c>
      <c r="B19" s="49" t="s">
        <v>6</v>
      </c>
      <c r="C19" s="66"/>
      <c r="D19" s="115"/>
      <c r="E19" s="116" t="s">
        <v>96</v>
      </c>
      <c r="F19" s="117" t="s">
        <v>100</v>
      </c>
      <c r="G19" s="70">
        <v>60.38</v>
      </c>
      <c r="H19" s="70">
        <v>60.34</v>
      </c>
      <c r="I19" s="71" t="s">
        <v>96</v>
      </c>
      <c r="J19" s="72">
        <v>48.96</v>
      </c>
      <c r="K19" s="70">
        <v>48.9</v>
      </c>
      <c r="L19" s="95">
        <f aca="true" t="shared" si="6" ref="L19:L31">IF(J19="","",MAX(J19,K19))</f>
        <v>48.96</v>
      </c>
      <c r="M19" s="118" t="s">
        <v>100</v>
      </c>
      <c r="N19" s="74" t="s">
        <v>100</v>
      </c>
      <c r="O19" s="75"/>
      <c r="P19" s="119" t="s">
        <v>100</v>
      </c>
      <c r="Q19" s="120">
        <v>0</v>
      </c>
      <c r="T19" s="54"/>
    </row>
    <row r="20" spans="1:20" s="55" customFormat="1" ht="15.75">
      <c r="A20" s="79" t="s">
        <v>18</v>
      </c>
      <c r="B20" s="191" t="s">
        <v>17</v>
      </c>
      <c r="C20" s="80">
        <v>24.966</v>
      </c>
      <c r="D20" s="121">
        <v>25.044</v>
      </c>
      <c r="E20" s="122">
        <f aca="true" t="shared" si="7" ref="E20:E31">IF(C20="","",MAX(C20,D20))</f>
        <v>25.044</v>
      </c>
      <c r="F20" s="123">
        <f>IF(C20="","",RANK(E20,$E$19:$E$31,1))</f>
        <v>4</v>
      </c>
      <c r="G20" s="124">
        <v>62.22</v>
      </c>
      <c r="H20" s="125">
        <v>62.36</v>
      </c>
      <c r="I20" s="126">
        <f aca="true" t="shared" si="8" ref="I20:I31">IF(G20="","",MAX(G20,H20))</f>
        <v>62.36</v>
      </c>
      <c r="J20" s="125">
        <v>54.07</v>
      </c>
      <c r="K20" s="125">
        <v>54.08</v>
      </c>
      <c r="L20" s="126">
        <f t="shared" si="6"/>
        <v>54.08</v>
      </c>
      <c r="M20" s="126">
        <f aca="true" t="shared" si="9" ref="M20:M31">IF(I20="","",MIN(L20,I20))</f>
        <v>54.08</v>
      </c>
      <c r="N20" s="123">
        <f aca="true" t="shared" si="10" ref="N20:N31">IF(M20="","",RANK(M20,$M$19:$M$31,1))</f>
        <v>3</v>
      </c>
      <c r="O20" s="90">
        <f aca="true" t="shared" si="11" ref="O20:O31">IF(F20="","",SUM(N20,F20))</f>
        <v>7</v>
      </c>
      <c r="P20" s="89">
        <v>3</v>
      </c>
      <c r="Q20" s="90">
        <f>IF(P20="","",VLOOKUP(P20,'Bodové hodnocení'!$A$1:$B$20,2,FALSE))</f>
        <v>9</v>
      </c>
      <c r="T20" s="54"/>
    </row>
    <row r="21" spans="1:20" s="55" customFormat="1" ht="15.75">
      <c r="A21" s="91" t="s">
        <v>19</v>
      </c>
      <c r="B21" s="33" t="s">
        <v>9</v>
      </c>
      <c r="C21" s="92">
        <v>32.606</v>
      </c>
      <c r="D21" s="127">
        <v>32.357</v>
      </c>
      <c r="E21" s="128">
        <f t="shared" si="7"/>
        <v>32.606</v>
      </c>
      <c r="F21" s="129">
        <f>IF(C21="","",RANK(E21,$E$19:$E$31,1))</f>
        <v>6</v>
      </c>
      <c r="G21" s="130">
        <v>70.92</v>
      </c>
      <c r="H21" s="94">
        <v>70.9</v>
      </c>
      <c r="I21" s="95">
        <f t="shared" si="8"/>
        <v>70.92</v>
      </c>
      <c r="J21" s="94"/>
      <c r="K21" s="94"/>
      <c r="L21" s="95">
        <f t="shared" si="6"/>
      </c>
      <c r="M21" s="96">
        <f t="shared" si="9"/>
        <v>70.92</v>
      </c>
      <c r="N21" s="97">
        <f t="shared" si="10"/>
        <v>10</v>
      </c>
      <c r="O21" s="98">
        <f t="shared" si="11"/>
        <v>16</v>
      </c>
      <c r="P21" s="170">
        <f>IF(O21="","",RANK(O21,$O$19:$O$31,1))</f>
        <v>10</v>
      </c>
      <c r="Q21" s="77">
        <f>IF(P21="","",VLOOKUP(P21,'Bodové hodnocení'!$A$1:$B$20,2,FALSE))</f>
        <v>2</v>
      </c>
      <c r="T21" s="54"/>
    </row>
    <row r="22" spans="1:20" s="55" customFormat="1" ht="15.75">
      <c r="A22" s="79" t="s">
        <v>20</v>
      </c>
      <c r="B22" s="191" t="s">
        <v>12</v>
      </c>
      <c r="C22" s="80">
        <v>21.363</v>
      </c>
      <c r="D22" s="121">
        <v>21.377</v>
      </c>
      <c r="E22" s="122">
        <f t="shared" si="7"/>
        <v>21.377</v>
      </c>
      <c r="F22" s="123">
        <f>IF(C22="","",RANK(E22,$E$19:$E$31,1))</f>
        <v>1</v>
      </c>
      <c r="G22" s="124">
        <v>59.55</v>
      </c>
      <c r="H22" s="125">
        <v>59.5</v>
      </c>
      <c r="I22" s="126">
        <f t="shared" si="8"/>
        <v>59.55</v>
      </c>
      <c r="J22" s="125"/>
      <c r="K22" s="125"/>
      <c r="L22" s="126">
        <f t="shared" si="6"/>
      </c>
      <c r="M22" s="126">
        <f t="shared" si="9"/>
        <v>59.55</v>
      </c>
      <c r="N22" s="123">
        <f t="shared" si="10"/>
        <v>6</v>
      </c>
      <c r="O22" s="90">
        <f t="shared" si="11"/>
        <v>7</v>
      </c>
      <c r="P22" s="89">
        <f>IF(O22="","",RANK(O22,$O$19:$O$31,1))</f>
        <v>2</v>
      </c>
      <c r="Q22" s="90">
        <f>IF(P22="","",VLOOKUP(P22,'Bodové hodnocení'!$A$1:$B$20,2,FALSE))</f>
        <v>10</v>
      </c>
      <c r="T22" s="54"/>
    </row>
    <row r="23" spans="1:20" s="55" customFormat="1" ht="15.75">
      <c r="A23" s="91" t="s">
        <v>21</v>
      </c>
      <c r="B23" s="39" t="s">
        <v>10</v>
      </c>
      <c r="C23" s="92">
        <v>34.81</v>
      </c>
      <c r="D23" s="127">
        <v>35.372</v>
      </c>
      <c r="E23" s="128" t="s">
        <v>96</v>
      </c>
      <c r="F23" s="129">
        <v>12</v>
      </c>
      <c r="G23" s="130">
        <v>50</v>
      </c>
      <c r="H23" s="94">
        <v>49.59</v>
      </c>
      <c r="I23" s="95">
        <f t="shared" si="8"/>
        <v>50</v>
      </c>
      <c r="J23" s="94">
        <v>57.4</v>
      </c>
      <c r="K23" s="94">
        <v>57.39</v>
      </c>
      <c r="L23" s="95">
        <f t="shared" si="6"/>
        <v>57.4</v>
      </c>
      <c r="M23" s="96">
        <f t="shared" si="9"/>
        <v>50</v>
      </c>
      <c r="N23" s="97">
        <f t="shared" si="10"/>
        <v>1</v>
      </c>
      <c r="O23" s="98">
        <f t="shared" si="11"/>
        <v>13</v>
      </c>
      <c r="P23" s="170">
        <v>6</v>
      </c>
      <c r="Q23" s="77">
        <f>IF(P23="","",VLOOKUP(P23,'Bodové hodnocení'!$A$1:$B$20,2,FALSE))</f>
        <v>6</v>
      </c>
      <c r="T23" s="54"/>
    </row>
    <row r="24" spans="1:20" s="55" customFormat="1" ht="15.75">
      <c r="A24" s="79" t="s">
        <v>22</v>
      </c>
      <c r="B24" s="192" t="s">
        <v>13</v>
      </c>
      <c r="C24" s="80">
        <v>24.88</v>
      </c>
      <c r="D24" s="121">
        <v>24.578</v>
      </c>
      <c r="E24" s="122">
        <f t="shared" si="7"/>
        <v>24.88</v>
      </c>
      <c r="F24" s="123">
        <f aca="true" t="shared" si="12" ref="F24:F31">IF(C24="","",RANK(E24,$E$19:$E$31,1))</f>
        <v>3</v>
      </c>
      <c r="G24" s="99">
        <v>66.31</v>
      </c>
      <c r="H24" s="125">
        <v>66.21</v>
      </c>
      <c r="I24" s="126" t="s">
        <v>96</v>
      </c>
      <c r="J24" s="125">
        <v>50.77</v>
      </c>
      <c r="K24" s="125">
        <v>50.61</v>
      </c>
      <c r="L24" s="126">
        <f t="shared" si="6"/>
        <v>50.77</v>
      </c>
      <c r="M24" s="126">
        <f t="shared" si="9"/>
        <v>50.77</v>
      </c>
      <c r="N24" s="123">
        <f t="shared" si="10"/>
        <v>2</v>
      </c>
      <c r="O24" s="90">
        <f t="shared" si="11"/>
        <v>5</v>
      </c>
      <c r="P24" s="89">
        <f>IF(O24="","",RANK(O24,$O$19:$O$31,1))</f>
        <v>1</v>
      </c>
      <c r="Q24" s="90">
        <f>IF(P24="","",VLOOKUP(P24,'Bodové hodnocení'!$A$1:$B$20,2,FALSE))</f>
        <v>11</v>
      </c>
      <c r="T24" s="54"/>
    </row>
    <row r="25" spans="1:17" ht="15.75">
      <c r="A25" s="91" t="s">
        <v>23</v>
      </c>
      <c r="B25" s="39" t="s">
        <v>29</v>
      </c>
      <c r="C25" s="92">
        <v>56.246</v>
      </c>
      <c r="D25" s="127">
        <v>57.843</v>
      </c>
      <c r="E25" s="128">
        <f t="shared" si="7"/>
        <v>57.843</v>
      </c>
      <c r="F25" s="129">
        <f t="shared" si="12"/>
        <v>11</v>
      </c>
      <c r="G25" s="130">
        <v>73.1</v>
      </c>
      <c r="H25" s="94">
        <v>72.91</v>
      </c>
      <c r="I25" s="95" t="s">
        <v>96</v>
      </c>
      <c r="J25" s="94">
        <v>69.68</v>
      </c>
      <c r="K25" s="94">
        <v>69.37</v>
      </c>
      <c r="L25" s="95">
        <f t="shared" si="6"/>
        <v>69.68</v>
      </c>
      <c r="M25" s="96">
        <f t="shared" si="9"/>
        <v>69.68</v>
      </c>
      <c r="N25" s="97">
        <f t="shared" si="10"/>
        <v>9</v>
      </c>
      <c r="O25" s="98">
        <f t="shared" si="11"/>
        <v>20</v>
      </c>
      <c r="P25" s="170">
        <f>IF(O25="","",RANK(O25,$O$19:$O$31,1))</f>
        <v>12</v>
      </c>
      <c r="Q25" s="77">
        <f>IF(P25="","",VLOOKUP(P25,'Bodové hodnocení'!$A$1:$B$20,2,FALSE))</f>
        <v>1</v>
      </c>
    </row>
    <row r="26" spans="1:17" ht="15.75">
      <c r="A26" s="79" t="s">
        <v>25</v>
      </c>
      <c r="B26" s="192" t="s">
        <v>4</v>
      </c>
      <c r="C26" s="131">
        <v>37.559</v>
      </c>
      <c r="D26" s="121">
        <v>35.759</v>
      </c>
      <c r="E26" s="122">
        <f t="shared" si="7"/>
        <v>37.559</v>
      </c>
      <c r="F26" s="123">
        <f t="shared" si="12"/>
        <v>8</v>
      </c>
      <c r="G26" s="99">
        <v>69.06</v>
      </c>
      <c r="H26" s="125">
        <v>68.76</v>
      </c>
      <c r="I26" s="126">
        <f t="shared" si="8"/>
        <v>69.06</v>
      </c>
      <c r="J26" s="125">
        <v>60.69</v>
      </c>
      <c r="K26" s="125">
        <v>60.72</v>
      </c>
      <c r="L26" s="126">
        <f t="shared" si="6"/>
        <v>60.72</v>
      </c>
      <c r="M26" s="126">
        <f t="shared" si="9"/>
        <v>60.72</v>
      </c>
      <c r="N26" s="123">
        <f t="shared" si="10"/>
        <v>7</v>
      </c>
      <c r="O26" s="90">
        <f t="shared" si="11"/>
        <v>15</v>
      </c>
      <c r="P26" s="89">
        <f>IF(O26="","",RANK(O26,$O$19:$O$31,1))</f>
        <v>8</v>
      </c>
      <c r="Q26" s="90">
        <f>IF(P26="","",VLOOKUP(P26,'Bodové hodnocení'!$A$1:$B$20,2,FALSE))</f>
        <v>4</v>
      </c>
    </row>
    <row r="27" spans="1:17" ht="15.75">
      <c r="A27" s="91" t="s">
        <v>26</v>
      </c>
      <c r="B27" s="41" t="s">
        <v>5</v>
      </c>
      <c r="C27" s="92">
        <v>23.715</v>
      </c>
      <c r="D27" s="127">
        <v>23.068</v>
      </c>
      <c r="E27" s="128">
        <f t="shared" si="7"/>
        <v>23.715</v>
      </c>
      <c r="F27" s="129">
        <f t="shared" si="12"/>
        <v>2</v>
      </c>
      <c r="G27" s="130">
        <v>73.85</v>
      </c>
      <c r="H27" s="94">
        <v>73.68</v>
      </c>
      <c r="I27" s="95">
        <f t="shared" si="8"/>
        <v>73.85</v>
      </c>
      <c r="J27" s="94">
        <v>57.61</v>
      </c>
      <c r="K27" s="94">
        <v>57.2</v>
      </c>
      <c r="L27" s="95" t="s">
        <v>96</v>
      </c>
      <c r="M27" s="96">
        <f t="shared" si="9"/>
        <v>73.85</v>
      </c>
      <c r="N27" s="97">
        <f t="shared" si="10"/>
        <v>12</v>
      </c>
      <c r="O27" s="98">
        <f t="shared" si="11"/>
        <v>14</v>
      </c>
      <c r="P27" s="170">
        <f>IF(O27="","",RANK(O27,$O$19:$O$31,1))</f>
        <v>7</v>
      </c>
      <c r="Q27" s="77">
        <f>IF(P27="","",VLOOKUP(P27,'Bodové hodnocení'!$A$1:$B$20,2,FALSE))</f>
        <v>5</v>
      </c>
    </row>
    <row r="28" spans="1:17" ht="15.75">
      <c r="A28" s="79" t="s">
        <v>27</v>
      </c>
      <c r="B28" s="193" t="s">
        <v>14</v>
      </c>
      <c r="C28" s="131">
        <v>32.691</v>
      </c>
      <c r="D28" s="121">
        <v>29.829</v>
      </c>
      <c r="E28" s="122">
        <f t="shared" si="7"/>
        <v>32.691</v>
      </c>
      <c r="F28" s="123">
        <f t="shared" si="12"/>
        <v>7</v>
      </c>
      <c r="G28" s="124">
        <v>71.73</v>
      </c>
      <c r="H28" s="125">
        <v>71.38</v>
      </c>
      <c r="I28" s="126">
        <f t="shared" si="8"/>
        <v>71.73</v>
      </c>
      <c r="J28" s="125">
        <v>75.14</v>
      </c>
      <c r="K28" s="125">
        <v>75.16</v>
      </c>
      <c r="L28" s="126">
        <f t="shared" si="6"/>
        <v>75.16</v>
      </c>
      <c r="M28" s="126">
        <f t="shared" si="9"/>
        <v>71.73</v>
      </c>
      <c r="N28" s="123">
        <f t="shared" si="10"/>
        <v>11</v>
      </c>
      <c r="O28" s="90">
        <f t="shared" si="11"/>
        <v>18</v>
      </c>
      <c r="P28" s="89">
        <f>IF(O28="","",RANK(O28,$O$19:$O$31,1))</f>
        <v>11</v>
      </c>
      <c r="Q28" s="90">
        <f>IF(P28="","",VLOOKUP(P28,'Bodové hodnocení'!$A$1:$B$20,2,FALSE))</f>
        <v>1</v>
      </c>
    </row>
    <row r="29" spans="1:17" ht="15.75">
      <c r="A29" s="91" t="s">
        <v>28</v>
      </c>
      <c r="B29" s="39" t="s">
        <v>7</v>
      </c>
      <c r="C29" s="92">
        <v>25.76</v>
      </c>
      <c r="D29" s="127">
        <v>38.231</v>
      </c>
      <c r="E29" s="128">
        <f t="shared" si="7"/>
        <v>38.231</v>
      </c>
      <c r="F29" s="129">
        <f t="shared" si="12"/>
        <v>9</v>
      </c>
      <c r="G29" s="130"/>
      <c r="H29" s="94">
        <v>54.28</v>
      </c>
      <c r="I29" s="95">
        <v>54.42</v>
      </c>
      <c r="J29" s="94"/>
      <c r="K29" s="94"/>
      <c r="L29" s="95">
        <f t="shared" si="6"/>
      </c>
      <c r="M29" s="96">
        <f t="shared" si="9"/>
        <v>54.42</v>
      </c>
      <c r="N29" s="97">
        <f t="shared" si="10"/>
        <v>4</v>
      </c>
      <c r="O29" s="98">
        <f t="shared" si="11"/>
        <v>13</v>
      </c>
      <c r="P29" s="170">
        <v>5</v>
      </c>
      <c r="Q29" s="77">
        <f>IF(P29="","",VLOOKUP(P29,'Bodové hodnocení'!$A$1:$B$20,2,FALSE))</f>
        <v>7</v>
      </c>
    </row>
    <row r="30" spans="1:17" ht="15.75">
      <c r="A30" s="79" t="s">
        <v>30</v>
      </c>
      <c r="B30" s="194" t="s">
        <v>24</v>
      </c>
      <c r="C30" s="131">
        <v>27.832</v>
      </c>
      <c r="D30" s="121">
        <v>27.093</v>
      </c>
      <c r="E30" s="122">
        <f t="shared" si="7"/>
        <v>27.832</v>
      </c>
      <c r="F30" s="123">
        <f t="shared" si="12"/>
        <v>5</v>
      </c>
      <c r="G30" s="124">
        <v>62.34</v>
      </c>
      <c r="H30" s="125">
        <v>62.1</v>
      </c>
      <c r="I30" s="126">
        <f t="shared" si="8"/>
        <v>62.34</v>
      </c>
      <c r="J30" s="125"/>
      <c r="K30" s="125"/>
      <c r="L30" s="126">
        <f t="shared" si="6"/>
      </c>
      <c r="M30" s="126">
        <f t="shared" si="9"/>
        <v>62.34</v>
      </c>
      <c r="N30" s="123">
        <f t="shared" si="10"/>
        <v>8</v>
      </c>
      <c r="O30" s="90">
        <f t="shared" si="11"/>
        <v>13</v>
      </c>
      <c r="P30" s="89">
        <f>IF(O30="","",RANK(O30,$O$19:$O$31,1))</f>
        <v>4</v>
      </c>
      <c r="Q30" s="90">
        <f>IF(P30="","",VLOOKUP(P30,'Bodové hodnocení'!$A$1:$B$20,2,FALSE))</f>
        <v>8</v>
      </c>
    </row>
    <row r="31" spans="1:17" ht="16.5" thickBot="1">
      <c r="A31" s="91" t="s">
        <v>32</v>
      </c>
      <c r="B31" s="42" t="s">
        <v>8</v>
      </c>
      <c r="C31" s="92">
        <v>42.167</v>
      </c>
      <c r="D31" s="127">
        <v>38.167</v>
      </c>
      <c r="E31" s="128">
        <f t="shared" si="7"/>
        <v>42.167</v>
      </c>
      <c r="F31" s="129">
        <f t="shared" si="12"/>
        <v>10</v>
      </c>
      <c r="G31" s="130">
        <v>56.42</v>
      </c>
      <c r="H31" s="94">
        <v>56.1</v>
      </c>
      <c r="I31" s="95">
        <f t="shared" si="8"/>
        <v>56.42</v>
      </c>
      <c r="J31" s="94"/>
      <c r="K31" s="94"/>
      <c r="L31" s="95">
        <f t="shared" si="6"/>
      </c>
      <c r="M31" s="96">
        <f t="shared" si="9"/>
        <v>56.42</v>
      </c>
      <c r="N31" s="97">
        <f t="shared" si="10"/>
        <v>5</v>
      </c>
      <c r="O31" s="98">
        <f t="shared" si="11"/>
        <v>15</v>
      </c>
      <c r="P31" s="170">
        <v>9</v>
      </c>
      <c r="Q31" s="77">
        <f>IF(P31="","",VLOOKUP(P31,'Bodové hodnocení'!$A$1:$B$20,2,FALSE))</f>
        <v>3</v>
      </c>
    </row>
    <row r="32" spans="1:17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33"/>
      <c r="Q32" s="52"/>
    </row>
  </sheetData>
  <sheetProtection selectLockedCells="1" selectUnlockedCells="1"/>
  <mergeCells count="13">
    <mergeCell ref="A1:Q1"/>
    <mergeCell ref="A3:B3"/>
    <mergeCell ref="C3:F3"/>
    <mergeCell ref="G3:N3"/>
    <mergeCell ref="O3:O4"/>
    <mergeCell ref="P3:P4"/>
    <mergeCell ref="Q3:Q4"/>
    <mergeCell ref="A17:B17"/>
    <mergeCell ref="C17:F17"/>
    <mergeCell ref="G17:N17"/>
    <mergeCell ref="O17:O18"/>
    <mergeCell ref="P17:P18"/>
    <mergeCell ref="Q17:Q18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63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90" zoomScaleNormal="90" zoomScaleSheetLayoutView="80" zoomScalePageLayoutView="0" workbookViewId="0" topLeftCell="A1">
      <selection activeCell="J14" sqref="J14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8" width="10.7109375" style="0" customWidth="1"/>
    <col min="9" max="9" width="13.7109375" style="0" customWidth="1"/>
    <col min="10" max="11" width="10.7109375" style="0" customWidth="1"/>
    <col min="12" max="12" width="13.7109375" style="0" customWidth="1"/>
    <col min="13" max="13" width="13.57421875" style="0" customWidth="1"/>
    <col min="14" max="14" width="10.7109375" style="0" customWidth="1"/>
    <col min="15" max="15" width="17.140625" style="0" customWidth="1"/>
    <col min="16" max="16" width="10.7109375" style="54" customWidth="1"/>
    <col min="17" max="17" width="10.7109375" style="0" customWidth="1"/>
    <col min="18" max="19" width="9.140625" style="55" customWidth="1"/>
    <col min="20" max="20" width="9.140625" style="54" customWidth="1"/>
  </cols>
  <sheetData>
    <row r="1" spans="1:17" ht="22.5">
      <c r="A1" s="374" t="s">
        <v>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5.75">
      <c r="A2" s="56"/>
    </row>
    <row r="3" spans="1:17" ht="15.75" customHeight="1">
      <c r="A3" s="366" t="s">
        <v>34</v>
      </c>
      <c r="B3" s="366"/>
      <c r="C3" s="366" t="s">
        <v>35</v>
      </c>
      <c r="D3" s="366"/>
      <c r="E3" s="366"/>
      <c r="F3" s="366"/>
      <c r="G3" s="366" t="s">
        <v>36</v>
      </c>
      <c r="H3" s="366"/>
      <c r="I3" s="366"/>
      <c r="J3" s="366"/>
      <c r="K3" s="366"/>
      <c r="L3" s="366"/>
      <c r="M3" s="366"/>
      <c r="N3" s="366"/>
      <c r="O3" s="368" t="s">
        <v>37</v>
      </c>
      <c r="P3" s="369" t="s">
        <v>38</v>
      </c>
      <c r="Q3" s="368" t="s">
        <v>39</v>
      </c>
    </row>
    <row r="4" spans="1:17" ht="16.5" thickBot="1">
      <c r="A4" s="57" t="s">
        <v>40</v>
      </c>
      <c r="B4" s="58" t="s">
        <v>2</v>
      </c>
      <c r="C4" s="57" t="s">
        <v>41</v>
      </c>
      <c r="D4" s="59" t="s">
        <v>42</v>
      </c>
      <c r="E4" s="60" t="s">
        <v>43</v>
      </c>
      <c r="F4" s="61" t="s">
        <v>44</v>
      </c>
      <c r="G4" s="62" t="s">
        <v>45</v>
      </c>
      <c r="H4" s="63" t="s">
        <v>46</v>
      </c>
      <c r="I4" s="63" t="s">
        <v>43</v>
      </c>
      <c r="J4" s="62" t="s">
        <v>45</v>
      </c>
      <c r="K4" s="63" t="s">
        <v>46</v>
      </c>
      <c r="L4" s="63" t="s">
        <v>43</v>
      </c>
      <c r="M4" s="64" t="s">
        <v>43</v>
      </c>
      <c r="N4" s="61" t="s">
        <v>44</v>
      </c>
      <c r="O4" s="368"/>
      <c r="P4" s="369"/>
      <c r="Q4" s="368"/>
    </row>
    <row r="5" spans="1:19" ht="15.75">
      <c r="A5" s="65" t="s">
        <v>16</v>
      </c>
      <c r="B5" s="24" t="s">
        <v>17</v>
      </c>
      <c r="C5" s="66"/>
      <c r="D5" s="67"/>
      <c r="E5" s="68">
        <f aca="true" t="shared" si="0" ref="E5:E14">IF(C5="","",MAX(C5,D5))</f>
      </c>
      <c r="F5" s="69">
        <f aca="true" t="shared" si="1" ref="F5:F14">IF(C5="","",RANK(E5,$E$5:$E$20,1))</f>
      </c>
      <c r="G5" s="70"/>
      <c r="H5" s="70"/>
      <c r="I5" s="71">
        <f aca="true" t="shared" si="2" ref="I5:I14">IF(G5="","",MAX(G5,H5))</f>
      </c>
      <c r="J5" s="72"/>
      <c r="K5" s="72"/>
      <c r="L5" s="71">
        <f aca="true" t="shared" si="3" ref="L5:L12">IF(J5="","",MAX(J5,K5))</f>
      </c>
      <c r="M5" s="73">
        <f aca="true" t="shared" si="4" ref="M5:M14">IF(I5="","",MIN(L5,I5))</f>
      </c>
      <c r="N5" s="74">
        <f aca="true" t="shared" si="5" ref="N5:N14">IF(M5="","",RANK(M5,$M$5:$M$20,1))</f>
      </c>
      <c r="O5" s="75">
        <f aca="true" t="shared" si="6" ref="O5:O14">IF(F5="","",SUM(N5,F5))</f>
      </c>
      <c r="P5" s="76">
        <f>IF(O5="","",RANK(O5,$O$5:$O$20,1))</f>
      </c>
      <c r="Q5" s="77">
        <f>IF(P5="","",VLOOKUP(P5,'Bodové hodnocení'!$A$1:$B$20,2,FALSE))</f>
      </c>
      <c r="R5" s="78"/>
      <c r="S5" s="78"/>
    </row>
    <row r="6" spans="1:19" ht="15.75">
      <c r="A6" s="79" t="s">
        <v>18</v>
      </c>
      <c r="B6" s="191" t="s">
        <v>14</v>
      </c>
      <c r="C6" s="80"/>
      <c r="D6" s="81"/>
      <c r="E6" s="82">
        <f t="shared" si="0"/>
      </c>
      <c r="F6" s="83">
        <f t="shared" si="1"/>
      </c>
      <c r="G6" s="84"/>
      <c r="H6" s="85"/>
      <c r="I6" s="86">
        <f t="shared" si="2"/>
      </c>
      <c r="J6" s="85"/>
      <c r="K6" s="85"/>
      <c r="L6" s="86">
        <f t="shared" si="3"/>
      </c>
      <c r="M6" s="86">
        <f t="shared" si="4"/>
      </c>
      <c r="N6" s="87">
        <f t="shared" si="5"/>
      </c>
      <c r="O6" s="88">
        <f t="shared" si="6"/>
      </c>
      <c r="P6" s="89">
        <f aca="true" t="shared" si="7" ref="P6:P18">IF(O6="","",RANK(O6,$O$5:$O$20,1))</f>
      </c>
      <c r="Q6" s="90">
        <f>IF(P6="","",VLOOKUP(P6,'Bodové hodnocení'!$A$1:$B$20,2,FALSE))</f>
      </c>
      <c r="R6" s="78"/>
      <c r="S6" s="78"/>
    </row>
    <row r="7" spans="1:19" ht="15.75">
      <c r="A7" s="91" t="s">
        <v>19</v>
      </c>
      <c r="B7" s="33" t="s">
        <v>5</v>
      </c>
      <c r="C7" s="92"/>
      <c r="D7" s="67"/>
      <c r="E7" s="68">
        <f t="shared" si="0"/>
      </c>
      <c r="F7" s="69">
        <f t="shared" si="1"/>
      </c>
      <c r="G7" s="93"/>
      <c r="H7" s="94"/>
      <c r="I7" s="95">
        <f t="shared" si="2"/>
      </c>
      <c r="J7" s="94"/>
      <c r="K7" s="94"/>
      <c r="L7" s="95">
        <f t="shared" si="3"/>
      </c>
      <c r="M7" s="96">
        <f t="shared" si="4"/>
      </c>
      <c r="N7" s="97">
        <f t="shared" si="5"/>
      </c>
      <c r="O7" s="98">
        <f t="shared" si="6"/>
      </c>
      <c r="P7" s="76">
        <f>IF(O7="","",RANK(O7,$O$5:$O$20,1))</f>
      </c>
      <c r="Q7" s="77">
        <f>IF(P7="","",VLOOKUP(P7,'Bodové hodnocení'!$A$1:$B$20,2,FALSE))</f>
      </c>
      <c r="R7" s="78"/>
      <c r="S7" s="78"/>
    </row>
    <row r="8" spans="1:19" s="54" customFormat="1" ht="15.75">
      <c r="A8" s="79" t="s">
        <v>20</v>
      </c>
      <c r="B8" s="191" t="s">
        <v>8</v>
      </c>
      <c r="C8" s="80"/>
      <c r="D8" s="81"/>
      <c r="E8" s="82">
        <f t="shared" si="0"/>
      </c>
      <c r="F8" s="83">
        <f t="shared" si="1"/>
      </c>
      <c r="G8" s="84"/>
      <c r="H8" s="85"/>
      <c r="I8" s="86">
        <f t="shared" si="2"/>
      </c>
      <c r="J8" s="85"/>
      <c r="K8" s="85"/>
      <c r="L8" s="86">
        <f t="shared" si="3"/>
      </c>
      <c r="M8" s="86">
        <f t="shared" si="4"/>
      </c>
      <c r="N8" s="87">
        <f t="shared" si="5"/>
      </c>
      <c r="O8" s="88">
        <f>IF(F8="","",SUM(N8,F8))</f>
      </c>
      <c r="P8" s="89">
        <f t="shared" si="7"/>
      </c>
      <c r="Q8" s="90">
        <f>IF(P8="","",VLOOKUP(P8,'Bodové hodnocení'!$A$1:$B$20,2,FALSE))</f>
      </c>
      <c r="R8" s="78"/>
      <c r="S8" s="78"/>
    </row>
    <row r="9" spans="1:19" s="54" customFormat="1" ht="15.75">
      <c r="A9" s="91" t="s">
        <v>21</v>
      </c>
      <c r="B9" s="39" t="s">
        <v>10</v>
      </c>
      <c r="C9" s="92"/>
      <c r="D9" s="67"/>
      <c r="E9" s="68">
        <f t="shared" si="0"/>
      </c>
      <c r="F9" s="69">
        <f t="shared" si="1"/>
      </c>
      <c r="G9" s="93"/>
      <c r="H9" s="94"/>
      <c r="I9" s="95">
        <f t="shared" si="2"/>
      </c>
      <c r="J9" s="94"/>
      <c r="K9" s="94"/>
      <c r="L9" s="95">
        <f t="shared" si="3"/>
      </c>
      <c r="M9" s="96">
        <f t="shared" si="4"/>
      </c>
      <c r="N9" s="97">
        <f t="shared" si="5"/>
      </c>
      <c r="O9" s="98">
        <f t="shared" si="6"/>
      </c>
      <c r="P9" s="76">
        <f t="shared" si="7"/>
      </c>
      <c r="Q9" s="77">
        <f>IF(P9="","",VLOOKUP(P9,'Bodové hodnocení'!$A$1:$B$20,2,FALSE))</f>
      </c>
      <c r="R9" s="78"/>
      <c r="S9" s="78"/>
    </row>
    <row r="10" spans="1:19" s="54" customFormat="1" ht="15.75">
      <c r="A10" s="79" t="s">
        <v>22</v>
      </c>
      <c r="B10" s="192" t="s">
        <v>6</v>
      </c>
      <c r="C10" s="80"/>
      <c r="D10" s="81"/>
      <c r="E10" s="82">
        <f t="shared" si="0"/>
      </c>
      <c r="F10" s="83">
        <f t="shared" si="1"/>
      </c>
      <c r="G10" s="99"/>
      <c r="H10" s="85"/>
      <c r="I10" s="86">
        <f t="shared" si="2"/>
      </c>
      <c r="J10" s="85"/>
      <c r="K10" s="85"/>
      <c r="L10" s="86">
        <f t="shared" si="3"/>
      </c>
      <c r="M10" s="86">
        <f t="shared" si="4"/>
      </c>
      <c r="N10" s="87">
        <f t="shared" si="5"/>
      </c>
      <c r="O10" s="88">
        <f t="shared" si="6"/>
      </c>
      <c r="P10" s="89">
        <f>IF(O10="","",RANK(O10,$O$5:$O$20,1))</f>
      </c>
      <c r="Q10" s="90">
        <f>IF(P10="","",VLOOKUP(P10,'Bodové hodnocení'!$A$1:$B$20,2,FALSE))</f>
      </c>
      <c r="R10" s="78"/>
      <c r="S10" s="78"/>
    </row>
    <row r="11" spans="1:19" s="54" customFormat="1" ht="15.75">
      <c r="A11" s="91" t="s">
        <v>23</v>
      </c>
      <c r="B11" s="39" t="s">
        <v>24</v>
      </c>
      <c r="C11" s="92"/>
      <c r="D11" s="376" t="s">
        <v>99</v>
      </c>
      <c r="E11" s="377"/>
      <c r="F11" s="378"/>
      <c r="G11" s="93"/>
      <c r="H11" s="94"/>
      <c r="I11" s="95">
        <f t="shared" si="2"/>
      </c>
      <c r="J11" s="94"/>
      <c r="K11" s="94"/>
      <c r="L11" s="95">
        <f t="shared" si="3"/>
      </c>
      <c r="M11" s="96">
        <f t="shared" si="4"/>
      </c>
      <c r="N11" s="97">
        <f t="shared" si="5"/>
      </c>
      <c r="O11" s="98">
        <f t="shared" si="6"/>
      </c>
      <c r="P11" s="76">
        <f t="shared" si="7"/>
      </c>
      <c r="Q11" s="77">
        <f>IF(P11="","",VLOOKUP(P11,'Bodové hodnocení'!$A$1:$B$20,2,FALSE))</f>
      </c>
      <c r="R11" s="78"/>
      <c r="S11" s="78"/>
    </row>
    <row r="12" spans="1:19" s="54" customFormat="1" ht="15.75">
      <c r="A12" s="79" t="s">
        <v>25</v>
      </c>
      <c r="B12" s="192" t="s">
        <v>4</v>
      </c>
      <c r="C12" s="80"/>
      <c r="D12" s="81"/>
      <c r="E12" s="82">
        <f t="shared" si="0"/>
      </c>
      <c r="F12" s="83">
        <f t="shared" si="1"/>
      </c>
      <c r="G12" s="84"/>
      <c r="H12" s="85"/>
      <c r="I12" s="86">
        <f t="shared" si="2"/>
      </c>
      <c r="J12" s="85"/>
      <c r="K12" s="85"/>
      <c r="L12" s="86">
        <f t="shared" si="3"/>
      </c>
      <c r="M12" s="86">
        <f t="shared" si="4"/>
      </c>
      <c r="N12" s="87">
        <f t="shared" si="5"/>
      </c>
      <c r="O12" s="88">
        <f t="shared" si="6"/>
      </c>
      <c r="P12" s="89">
        <f t="shared" si="7"/>
      </c>
      <c r="Q12" s="90">
        <f>IF(P12="","",VLOOKUP(P12,'Bodové hodnocení'!$A$1:$B$20,2,FALSE))</f>
      </c>
      <c r="R12" s="78"/>
      <c r="S12" s="78"/>
    </row>
    <row r="13" spans="1:19" s="54" customFormat="1" ht="15.75">
      <c r="A13" s="91" t="s">
        <v>26</v>
      </c>
      <c r="B13" s="41" t="s">
        <v>7</v>
      </c>
      <c r="C13" s="92"/>
      <c r="D13" s="67"/>
      <c r="E13" s="68">
        <f t="shared" si="0"/>
      </c>
      <c r="F13" s="69">
        <f t="shared" si="1"/>
      </c>
      <c r="G13" s="93"/>
      <c r="H13" s="94"/>
      <c r="I13" s="95">
        <f t="shared" si="2"/>
      </c>
      <c r="J13" s="94"/>
      <c r="K13" s="94"/>
      <c r="L13" s="95">
        <f>IF(J13="","",MAX(J13,K13))</f>
      </c>
      <c r="M13" s="96">
        <f t="shared" si="4"/>
      </c>
      <c r="N13" s="97">
        <f t="shared" si="5"/>
      </c>
      <c r="O13" s="98">
        <f t="shared" si="6"/>
      </c>
      <c r="P13" s="76">
        <f>IF(O13="","",RANK(O13,$O$5:$O$20,1))</f>
      </c>
      <c r="Q13" s="77">
        <f>IF(P13="","",VLOOKUP(P13,'Bodové hodnocení'!$A$1:$B$20,2,FALSE))</f>
      </c>
      <c r="R13" s="78"/>
      <c r="S13" s="78"/>
    </row>
    <row r="14" spans="1:19" s="54" customFormat="1" ht="15.75">
      <c r="A14" s="79" t="s">
        <v>27</v>
      </c>
      <c r="B14" s="193" t="s">
        <v>13</v>
      </c>
      <c r="C14" s="80"/>
      <c r="D14" s="81"/>
      <c r="E14" s="82">
        <f t="shared" si="0"/>
      </c>
      <c r="F14" s="83">
        <f t="shared" si="1"/>
      </c>
      <c r="G14" s="84"/>
      <c r="H14" s="85"/>
      <c r="I14" s="86">
        <f t="shared" si="2"/>
      </c>
      <c r="J14" s="85"/>
      <c r="K14" s="85"/>
      <c r="L14" s="86">
        <f>IF(J14="","",MAX(J14,K14))</f>
      </c>
      <c r="M14" s="86">
        <f t="shared" si="4"/>
      </c>
      <c r="N14" s="87">
        <f t="shared" si="5"/>
      </c>
      <c r="O14" s="88">
        <f t="shared" si="6"/>
      </c>
      <c r="P14" s="89">
        <f t="shared" si="7"/>
      </c>
      <c r="Q14" s="90">
        <f>IF(P14="","",VLOOKUP(P14,'Bodové hodnocení'!$A$1:$B$20,2,FALSE))</f>
      </c>
      <c r="R14" s="78"/>
      <c r="S14" s="78"/>
    </row>
    <row r="15" spans="1:19" s="54" customFormat="1" ht="15.75">
      <c r="A15" s="91" t="s">
        <v>28</v>
      </c>
      <c r="B15" s="39" t="s">
        <v>29</v>
      </c>
      <c r="C15" s="92"/>
      <c r="D15" s="67"/>
      <c r="E15" s="68">
        <f aca="true" t="shared" si="8" ref="E15:E20">IF(C15="","",MAX(C15,D15))</f>
      </c>
      <c r="F15" s="69">
        <f aca="true" t="shared" si="9" ref="F15:F20">IF(C15="","",RANK(E15,$E$5:$E$20,1))</f>
      </c>
      <c r="G15" s="93"/>
      <c r="H15" s="94"/>
      <c r="I15" s="95">
        <f aca="true" t="shared" si="10" ref="I15:I20">IF(G15="","",MAX(G15,H15))</f>
      </c>
      <c r="J15" s="94"/>
      <c r="K15" s="94"/>
      <c r="L15" s="95">
        <f aca="true" t="shared" si="11" ref="L15:L20">IF(J15="","",MAX(J15,K15))</f>
      </c>
      <c r="M15" s="96">
        <f aca="true" t="shared" si="12" ref="M15:M20">IF(I15="","",MIN(L15,I15))</f>
      </c>
      <c r="N15" s="97">
        <f aca="true" t="shared" si="13" ref="N15:N20">IF(M15="","",RANK(M15,$M$5:$M$20,1))</f>
      </c>
      <c r="O15" s="98">
        <f aca="true" t="shared" si="14" ref="O15:O20">IF(F15="","",SUM(N15,F15))</f>
      </c>
      <c r="P15" s="76">
        <f t="shared" si="7"/>
      </c>
      <c r="Q15" s="77">
        <f>IF(P15="","",VLOOKUP(P15,'Bodové hodnocení'!$A$1:$B$20,2,FALSE))</f>
      </c>
      <c r="R15" s="78"/>
      <c r="S15" s="78"/>
    </row>
    <row r="16" spans="1:19" s="54" customFormat="1" ht="15.75">
      <c r="A16" s="79" t="s">
        <v>30</v>
      </c>
      <c r="B16" s="194" t="s">
        <v>31</v>
      </c>
      <c r="C16" s="80"/>
      <c r="D16" s="81"/>
      <c r="E16" s="82">
        <f t="shared" si="8"/>
      </c>
      <c r="F16" s="83">
        <f t="shared" si="9"/>
      </c>
      <c r="G16" s="84"/>
      <c r="H16" s="85"/>
      <c r="I16" s="86">
        <f t="shared" si="10"/>
      </c>
      <c r="J16" s="85"/>
      <c r="K16" s="85"/>
      <c r="L16" s="86">
        <f t="shared" si="11"/>
      </c>
      <c r="M16" s="86">
        <f t="shared" si="12"/>
      </c>
      <c r="N16" s="87">
        <f t="shared" si="13"/>
      </c>
      <c r="O16" s="88">
        <f t="shared" si="14"/>
      </c>
      <c r="P16" s="89">
        <f>IF(O16="","",RANK(O16,$O$5:$O$20,1))</f>
      </c>
      <c r="Q16" s="90">
        <f>IF(P16="","",VLOOKUP(P16,'Bodové hodnocení'!$A$1:$B$20,2,FALSE))</f>
      </c>
      <c r="R16" s="78"/>
      <c r="S16" s="78"/>
    </row>
    <row r="17" spans="1:19" s="54" customFormat="1" ht="15.75">
      <c r="A17" s="91" t="s">
        <v>32</v>
      </c>
      <c r="B17" s="42" t="s">
        <v>33</v>
      </c>
      <c r="C17" s="92"/>
      <c r="D17" s="67"/>
      <c r="E17" s="68">
        <f t="shared" si="8"/>
      </c>
      <c r="F17" s="69">
        <f t="shared" si="9"/>
      </c>
      <c r="G17" s="93"/>
      <c r="H17" s="94"/>
      <c r="I17" s="95">
        <f t="shared" si="10"/>
      </c>
      <c r="J17" s="94"/>
      <c r="K17" s="94"/>
      <c r="L17" s="95">
        <f t="shared" si="11"/>
      </c>
      <c r="M17" s="96">
        <f t="shared" si="12"/>
      </c>
      <c r="N17" s="97">
        <f t="shared" si="13"/>
      </c>
      <c r="O17" s="98">
        <f t="shared" si="14"/>
      </c>
      <c r="P17" s="76">
        <f t="shared" si="7"/>
      </c>
      <c r="Q17" s="77">
        <f>IF(P17="","",VLOOKUP(P17,'Bodové hodnocení'!$A$1:$B$20,2,FALSE))</f>
      </c>
      <c r="R17" s="78"/>
      <c r="S17" s="78"/>
    </row>
    <row r="18" spans="1:19" s="54" customFormat="1" ht="15.75">
      <c r="A18" s="79" t="s">
        <v>61</v>
      </c>
      <c r="B18" s="193" t="s">
        <v>88</v>
      </c>
      <c r="C18" s="80"/>
      <c r="D18" s="81"/>
      <c r="E18" s="82">
        <f t="shared" si="8"/>
      </c>
      <c r="F18" s="83">
        <f t="shared" si="9"/>
      </c>
      <c r="G18" s="84"/>
      <c r="H18" s="85"/>
      <c r="I18" s="86">
        <f t="shared" si="10"/>
      </c>
      <c r="J18" s="85"/>
      <c r="K18" s="85"/>
      <c r="L18" s="86">
        <f t="shared" si="11"/>
      </c>
      <c r="M18" s="86">
        <f t="shared" si="12"/>
      </c>
      <c r="N18" s="87">
        <f t="shared" si="13"/>
      </c>
      <c r="O18" s="88">
        <f t="shared" si="14"/>
      </c>
      <c r="P18" s="89">
        <f t="shared" si="7"/>
      </c>
      <c r="Q18" s="90">
        <f>IF(P18="","",VLOOKUP(P18,'Bodové hodnocení'!$A$1:$B$20,2,FALSE))</f>
      </c>
      <c r="R18" s="78"/>
      <c r="S18" s="78"/>
    </row>
    <row r="19" spans="1:19" s="54" customFormat="1" ht="15.75">
      <c r="A19" s="91" t="s">
        <v>86</v>
      </c>
      <c r="B19" s="42" t="s">
        <v>12</v>
      </c>
      <c r="C19" s="92"/>
      <c r="D19" s="67"/>
      <c r="E19" s="68">
        <f t="shared" si="8"/>
      </c>
      <c r="F19" s="69">
        <f t="shared" si="9"/>
      </c>
      <c r="G19" s="93"/>
      <c r="H19" s="94"/>
      <c r="I19" s="95">
        <f t="shared" si="10"/>
      </c>
      <c r="J19" s="94"/>
      <c r="K19" s="94"/>
      <c r="L19" s="95">
        <f t="shared" si="11"/>
      </c>
      <c r="M19" s="96">
        <f t="shared" si="12"/>
      </c>
      <c r="N19" s="97">
        <f t="shared" si="13"/>
      </c>
      <c r="O19" s="98">
        <f t="shared" si="14"/>
      </c>
      <c r="P19" s="76">
        <f>IF(O19="","",RANK(O19,$O$5:$O$20,1))</f>
      </c>
      <c r="Q19" s="77">
        <f>IF(P19="","",VLOOKUP(P19,'Bodové hodnocení'!$A$1:$B$20,2,FALSE))</f>
      </c>
      <c r="R19" s="78"/>
      <c r="S19" s="78"/>
    </row>
    <row r="20" spans="1:19" s="54" customFormat="1" ht="16.5" thickBot="1">
      <c r="A20" s="79" t="s">
        <v>87</v>
      </c>
      <c r="B20" s="195" t="s">
        <v>9</v>
      </c>
      <c r="C20" s="80"/>
      <c r="D20" s="81"/>
      <c r="E20" s="82">
        <f t="shared" si="8"/>
      </c>
      <c r="F20" s="83">
        <f t="shared" si="9"/>
      </c>
      <c r="G20" s="84"/>
      <c r="H20" s="85"/>
      <c r="I20" s="86">
        <f t="shared" si="10"/>
      </c>
      <c r="J20" s="85"/>
      <c r="K20" s="85"/>
      <c r="L20" s="86">
        <f t="shared" si="11"/>
      </c>
      <c r="M20" s="86">
        <f t="shared" si="12"/>
      </c>
      <c r="N20" s="87">
        <f t="shared" si="13"/>
      </c>
      <c r="O20" s="88">
        <f t="shared" si="14"/>
      </c>
      <c r="P20" s="89">
        <f>IF(O20="","",RANK(O20,$O$5:$O$20,1))</f>
      </c>
      <c r="Q20" s="90">
        <f>IF(P20="","",VLOOKUP(P20,'Bodové hodnocení'!$A$1:$B$20,2,FALSE))</f>
      </c>
      <c r="R20" s="78"/>
      <c r="S20" s="78"/>
    </row>
    <row r="21" spans="1:19" s="54" customFormat="1" ht="16.5" thickBot="1">
      <c r="A21" s="100"/>
      <c r="B21" s="100"/>
      <c r="C21" s="101"/>
      <c r="D21" s="101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2"/>
      <c r="Q21" s="103"/>
      <c r="R21" s="78"/>
      <c r="S21" s="104"/>
    </row>
    <row r="22" spans="1:19" s="54" customFormat="1" ht="15.75" customHeight="1" thickBot="1">
      <c r="A22" s="375" t="s">
        <v>47</v>
      </c>
      <c r="B22" s="375"/>
      <c r="C22" s="375" t="s">
        <v>35</v>
      </c>
      <c r="D22" s="375"/>
      <c r="E22" s="375"/>
      <c r="F22" s="375"/>
      <c r="G22" s="375" t="s">
        <v>36</v>
      </c>
      <c r="H22" s="375"/>
      <c r="I22" s="375"/>
      <c r="J22" s="375"/>
      <c r="K22" s="375"/>
      <c r="L22" s="375"/>
      <c r="M22" s="375"/>
      <c r="N22" s="375"/>
      <c r="O22" s="370" t="s">
        <v>37</v>
      </c>
      <c r="P22" s="369" t="s">
        <v>38</v>
      </c>
      <c r="Q22" s="370" t="s">
        <v>39</v>
      </c>
      <c r="R22" s="78"/>
      <c r="S22" s="105">
        <f>IF(R22="","",VLOOKUP(R22,'Bodové hodnocení'!$A$1:$B$20,2,FALSE))</f>
      </c>
    </row>
    <row r="23" spans="1:19" s="54" customFormat="1" ht="16.5" thickBot="1">
      <c r="A23" s="106" t="s">
        <v>40</v>
      </c>
      <c r="B23" s="206" t="s">
        <v>2</v>
      </c>
      <c r="C23" s="107" t="s">
        <v>41</v>
      </c>
      <c r="D23" s="108" t="s">
        <v>42</v>
      </c>
      <c r="E23" s="109" t="s">
        <v>43</v>
      </c>
      <c r="F23" s="110" t="s">
        <v>44</v>
      </c>
      <c r="G23" s="111" t="s">
        <v>45</v>
      </c>
      <c r="H23" s="112" t="s">
        <v>46</v>
      </c>
      <c r="I23" s="112" t="s">
        <v>43</v>
      </c>
      <c r="J23" s="111" t="s">
        <v>45</v>
      </c>
      <c r="K23" s="112" t="s">
        <v>46</v>
      </c>
      <c r="L23" s="112" t="s">
        <v>43</v>
      </c>
      <c r="M23" s="113" t="s">
        <v>43</v>
      </c>
      <c r="N23" s="114" t="s">
        <v>44</v>
      </c>
      <c r="O23" s="370"/>
      <c r="P23" s="369"/>
      <c r="Q23" s="370"/>
      <c r="R23" s="78"/>
      <c r="S23" s="105">
        <f>IF(R23="","",VLOOKUP(R23,'Bodové hodnocení'!$A$1:$B$20,2,FALSE))</f>
      </c>
    </row>
    <row r="24" spans="1:19" s="54" customFormat="1" ht="15.75">
      <c r="A24" s="65" t="s">
        <v>16</v>
      </c>
      <c r="B24" s="49" t="s">
        <v>17</v>
      </c>
      <c r="C24" s="66"/>
      <c r="D24" s="115"/>
      <c r="E24" s="116">
        <f aca="true" t="shared" si="15" ref="E24:E34">IF(C24="","",MAX(C24,D24))</f>
      </c>
      <c r="F24" s="117">
        <f aca="true" t="shared" si="16" ref="F24:F34">IF(C24="","",RANK(E24,$E$24:$E$39,1))</f>
      </c>
      <c r="G24" s="70"/>
      <c r="H24" s="70"/>
      <c r="I24" s="71">
        <f aca="true" t="shared" si="17" ref="I24:I29">IF(G24="","",MAX(G24,H24))</f>
      </c>
      <c r="J24" s="72"/>
      <c r="K24" s="70"/>
      <c r="L24" s="95">
        <f aca="true" t="shared" si="18" ref="L24:L34">IF(J24="","",MAX(J24,K24))</f>
      </c>
      <c r="M24" s="118">
        <f aca="true" t="shared" si="19" ref="M24:M34">IF(I24="","",MIN(L24,I24))</f>
      </c>
      <c r="N24" s="74">
        <f aca="true" t="shared" si="20" ref="N24:N34">IF(M24="","",RANK(M24,$M$24:$M$39,1))</f>
      </c>
      <c r="O24" s="75">
        <f aca="true" t="shared" si="21" ref="O24:O34">IF(F24="","",SUM(N24,F24))</f>
      </c>
      <c r="P24" s="119">
        <f>IF(O24="","",RANK(O24,$O$24:$O$39,1))</f>
      </c>
      <c r="Q24" s="120">
        <f>IF(P24="","",VLOOKUP(P24,'Bodové hodnocení'!$A$1:$B$20,2,FALSE))</f>
      </c>
      <c r="R24" s="78"/>
      <c r="S24" s="104"/>
    </row>
    <row r="25" spans="1:19" s="54" customFormat="1" ht="15.75">
      <c r="A25" s="79" t="s">
        <v>18</v>
      </c>
      <c r="B25" s="191" t="s">
        <v>14</v>
      </c>
      <c r="C25" s="80"/>
      <c r="D25" s="121"/>
      <c r="E25" s="122">
        <f t="shared" si="15"/>
      </c>
      <c r="F25" s="123">
        <f t="shared" si="16"/>
      </c>
      <c r="G25" s="124"/>
      <c r="H25" s="125"/>
      <c r="I25" s="126">
        <f t="shared" si="17"/>
      </c>
      <c r="J25" s="125"/>
      <c r="K25" s="125"/>
      <c r="L25" s="126">
        <f t="shared" si="18"/>
      </c>
      <c r="M25" s="126">
        <f t="shared" si="19"/>
      </c>
      <c r="N25" s="123">
        <f t="shared" si="20"/>
      </c>
      <c r="O25" s="90">
        <f t="shared" si="21"/>
      </c>
      <c r="P25" s="89">
        <f>IF(O25="","",RANK(O25,$O$24:$O$39,1))</f>
      </c>
      <c r="Q25" s="90">
        <f>IF(P25="","",VLOOKUP(P25,'Bodové hodnocení'!$A$1:$B$20,2,FALSE))</f>
      </c>
      <c r="R25" s="78"/>
      <c r="S25" s="78"/>
    </row>
    <row r="26" spans="1:19" s="54" customFormat="1" ht="15.75">
      <c r="A26" s="91" t="s">
        <v>19</v>
      </c>
      <c r="B26" s="33" t="s">
        <v>5</v>
      </c>
      <c r="C26" s="92"/>
      <c r="D26" s="127"/>
      <c r="E26" s="128">
        <f t="shared" si="15"/>
      </c>
      <c r="F26" s="129">
        <f t="shared" si="16"/>
      </c>
      <c r="G26" s="130"/>
      <c r="H26" s="94"/>
      <c r="I26" s="95">
        <f t="shared" si="17"/>
      </c>
      <c r="J26" s="94"/>
      <c r="K26" s="94"/>
      <c r="L26" s="95">
        <f t="shared" si="18"/>
      </c>
      <c r="M26" s="96">
        <f t="shared" si="19"/>
      </c>
      <c r="N26" s="97">
        <f t="shared" si="20"/>
      </c>
      <c r="O26" s="98">
        <f t="shared" si="21"/>
      </c>
      <c r="P26" s="170">
        <f aca="true" t="shared" si="22" ref="P26:P39">IF(O26="","",RANK(O26,$O$24:$O$39,1))</f>
      </c>
      <c r="Q26" s="77">
        <f>IF(P26="","",VLOOKUP(P26,'Bodové hodnocení'!$A$1:$B$20,2,FALSE))</f>
      </c>
      <c r="R26" s="78"/>
      <c r="S26" s="78"/>
    </row>
    <row r="27" spans="1:19" s="54" customFormat="1" ht="15.75">
      <c r="A27" s="79" t="s">
        <v>20</v>
      </c>
      <c r="B27" s="191" t="s">
        <v>8</v>
      </c>
      <c r="C27" s="80"/>
      <c r="D27" s="121"/>
      <c r="E27" s="122">
        <f t="shared" si="15"/>
      </c>
      <c r="F27" s="123">
        <f t="shared" si="16"/>
      </c>
      <c r="G27" s="124"/>
      <c r="H27" s="125"/>
      <c r="I27" s="126">
        <f t="shared" si="17"/>
      </c>
      <c r="J27" s="125"/>
      <c r="K27" s="125"/>
      <c r="L27" s="126">
        <f t="shared" si="18"/>
      </c>
      <c r="M27" s="126">
        <f t="shared" si="19"/>
      </c>
      <c r="N27" s="123">
        <f t="shared" si="20"/>
      </c>
      <c r="O27" s="90">
        <f t="shared" si="21"/>
      </c>
      <c r="P27" s="89">
        <f t="shared" si="22"/>
      </c>
      <c r="Q27" s="90">
        <f>IF(P27="","",VLOOKUP(P27,'Bodové hodnocení'!$A$1:$B$20,2,FALSE))</f>
      </c>
      <c r="R27" s="55"/>
      <c r="S27" s="55"/>
    </row>
    <row r="28" spans="1:20" s="55" customFormat="1" ht="15.75">
      <c r="A28" s="91" t="s">
        <v>21</v>
      </c>
      <c r="B28" s="39" t="s">
        <v>10</v>
      </c>
      <c r="C28" s="92"/>
      <c r="D28" s="127"/>
      <c r="E28" s="128">
        <f t="shared" si="15"/>
      </c>
      <c r="F28" s="129">
        <f t="shared" si="16"/>
      </c>
      <c r="G28" s="130"/>
      <c r="H28" s="94"/>
      <c r="I28" s="95">
        <f t="shared" si="17"/>
      </c>
      <c r="J28" s="94"/>
      <c r="K28" s="94"/>
      <c r="L28" s="95">
        <f t="shared" si="18"/>
      </c>
      <c r="M28" s="96">
        <f t="shared" si="19"/>
      </c>
      <c r="N28" s="97">
        <f t="shared" si="20"/>
      </c>
      <c r="O28" s="98">
        <f t="shared" si="21"/>
      </c>
      <c r="P28" s="170">
        <f t="shared" si="22"/>
      </c>
      <c r="Q28" s="77">
        <f>IF(P28="","",VLOOKUP(P28,'Bodové hodnocení'!$A$1:$B$20,2,FALSE))</f>
      </c>
      <c r="T28" s="54"/>
    </row>
    <row r="29" spans="1:20" s="55" customFormat="1" ht="15.75">
      <c r="A29" s="79" t="s">
        <v>22</v>
      </c>
      <c r="B29" s="192" t="s">
        <v>6</v>
      </c>
      <c r="C29" s="80"/>
      <c r="D29" s="121"/>
      <c r="E29" s="122">
        <f t="shared" si="15"/>
      </c>
      <c r="F29" s="123">
        <f t="shared" si="16"/>
      </c>
      <c r="G29" s="99"/>
      <c r="H29" s="125"/>
      <c r="I29" s="126">
        <f t="shared" si="17"/>
      </c>
      <c r="J29" s="125"/>
      <c r="K29" s="125"/>
      <c r="L29" s="126">
        <f t="shared" si="18"/>
      </c>
      <c r="M29" s="126">
        <f t="shared" si="19"/>
      </c>
      <c r="N29" s="123">
        <f t="shared" si="20"/>
      </c>
      <c r="O29" s="90">
        <f>IF(F29="","",SUM(N29,F29))</f>
      </c>
      <c r="P29" s="89">
        <f t="shared" si="22"/>
      </c>
      <c r="Q29" s="90">
        <f>IF(P29="","",VLOOKUP(P29,'Bodové hodnocení'!$A$1:$B$20,2,FALSE))</f>
      </c>
      <c r="T29" s="54"/>
    </row>
    <row r="30" spans="1:20" s="55" customFormat="1" ht="15.75">
      <c r="A30" s="91" t="s">
        <v>23</v>
      </c>
      <c r="B30" s="39" t="s">
        <v>24</v>
      </c>
      <c r="C30" s="92"/>
      <c r="D30" s="376" t="s">
        <v>99</v>
      </c>
      <c r="E30" s="377"/>
      <c r="F30" s="378"/>
      <c r="G30" s="130"/>
      <c r="H30" s="94"/>
      <c r="I30" s="95">
        <f aca="true" t="shared" si="23" ref="I30:I39">IF(G30="","",MAX(G30,H30))</f>
      </c>
      <c r="J30" s="94"/>
      <c r="K30" s="94"/>
      <c r="L30" s="95">
        <f t="shared" si="18"/>
      </c>
      <c r="M30" s="96">
        <f t="shared" si="19"/>
      </c>
      <c r="N30" s="97">
        <f t="shared" si="20"/>
      </c>
      <c r="O30" s="98">
        <f t="shared" si="21"/>
      </c>
      <c r="P30" s="170">
        <f t="shared" si="22"/>
      </c>
      <c r="Q30" s="77">
        <f>IF(P30="","",VLOOKUP(P30,'Bodové hodnocení'!$A$1:$B$20,2,FALSE))</f>
      </c>
      <c r="T30" s="54"/>
    </row>
    <row r="31" spans="1:20" s="55" customFormat="1" ht="15.75">
      <c r="A31" s="79" t="s">
        <v>25</v>
      </c>
      <c r="B31" s="192" t="s">
        <v>4</v>
      </c>
      <c r="C31" s="131"/>
      <c r="D31" s="121"/>
      <c r="E31" s="122">
        <f t="shared" si="15"/>
      </c>
      <c r="F31" s="123">
        <f t="shared" si="16"/>
      </c>
      <c r="G31" s="99"/>
      <c r="H31" s="125"/>
      <c r="I31" s="126">
        <f t="shared" si="23"/>
      </c>
      <c r="J31" s="125"/>
      <c r="K31" s="125"/>
      <c r="L31" s="126">
        <f t="shared" si="18"/>
      </c>
      <c r="M31" s="126">
        <f t="shared" si="19"/>
      </c>
      <c r="N31" s="123">
        <f t="shared" si="20"/>
      </c>
      <c r="O31" s="90">
        <f t="shared" si="21"/>
      </c>
      <c r="P31" s="89">
        <f t="shared" si="22"/>
      </c>
      <c r="Q31" s="90">
        <f>IF(P31="","",VLOOKUP(P31,'Bodové hodnocení'!$A$1:$B$20,2,FALSE))</f>
      </c>
      <c r="T31" s="54"/>
    </row>
    <row r="32" spans="1:20" s="55" customFormat="1" ht="15.75">
      <c r="A32" s="91" t="s">
        <v>26</v>
      </c>
      <c r="B32" s="41" t="s">
        <v>7</v>
      </c>
      <c r="C32" s="92"/>
      <c r="D32" s="127"/>
      <c r="E32" s="128">
        <f t="shared" si="15"/>
      </c>
      <c r="F32" s="129">
        <f t="shared" si="16"/>
      </c>
      <c r="G32" s="130"/>
      <c r="H32" s="94"/>
      <c r="I32" s="95">
        <f t="shared" si="23"/>
      </c>
      <c r="J32" s="94"/>
      <c r="K32" s="94"/>
      <c r="L32" s="95">
        <f t="shared" si="18"/>
      </c>
      <c r="M32" s="96">
        <f t="shared" si="19"/>
      </c>
      <c r="N32" s="97">
        <f t="shared" si="20"/>
      </c>
      <c r="O32" s="98">
        <f t="shared" si="21"/>
      </c>
      <c r="P32" s="170">
        <f t="shared" si="22"/>
      </c>
      <c r="Q32" s="77">
        <f>IF(P32="","",VLOOKUP(P32,'Bodové hodnocení'!$A$1:$B$20,2,FALSE))</f>
      </c>
      <c r="T32" s="54"/>
    </row>
    <row r="33" spans="1:20" s="55" customFormat="1" ht="15.75">
      <c r="A33" s="79" t="s">
        <v>27</v>
      </c>
      <c r="B33" s="193" t="s">
        <v>13</v>
      </c>
      <c r="C33" s="131"/>
      <c r="D33" s="121"/>
      <c r="E33" s="122">
        <f t="shared" si="15"/>
      </c>
      <c r="F33" s="123">
        <f t="shared" si="16"/>
      </c>
      <c r="G33" s="124"/>
      <c r="H33" s="125"/>
      <c r="I33" s="126">
        <f t="shared" si="23"/>
      </c>
      <c r="J33" s="125"/>
      <c r="K33" s="125"/>
      <c r="L33" s="126">
        <f t="shared" si="18"/>
      </c>
      <c r="M33" s="126">
        <f t="shared" si="19"/>
      </c>
      <c r="N33" s="123">
        <f t="shared" si="20"/>
      </c>
      <c r="O33" s="90">
        <f t="shared" si="21"/>
      </c>
      <c r="P33" s="89">
        <f t="shared" si="22"/>
      </c>
      <c r="Q33" s="90">
        <f>IF(P33="","",VLOOKUP(P33,'Bodové hodnocení'!$A$1:$B$20,2,FALSE))</f>
      </c>
      <c r="T33" s="54"/>
    </row>
    <row r="34" spans="1:20" s="55" customFormat="1" ht="15.75">
      <c r="A34" s="91" t="s">
        <v>28</v>
      </c>
      <c r="B34" s="39" t="s">
        <v>29</v>
      </c>
      <c r="C34" s="92"/>
      <c r="D34" s="127"/>
      <c r="E34" s="128">
        <f t="shared" si="15"/>
      </c>
      <c r="F34" s="129">
        <f t="shared" si="16"/>
      </c>
      <c r="G34" s="130"/>
      <c r="H34" s="94"/>
      <c r="I34" s="95">
        <f t="shared" si="23"/>
      </c>
      <c r="J34" s="94"/>
      <c r="K34" s="94"/>
      <c r="L34" s="95">
        <f t="shared" si="18"/>
      </c>
      <c r="M34" s="96">
        <f t="shared" si="19"/>
      </c>
      <c r="N34" s="97">
        <f t="shared" si="20"/>
      </c>
      <c r="O34" s="98">
        <f t="shared" si="21"/>
      </c>
      <c r="P34" s="170">
        <f t="shared" si="22"/>
      </c>
      <c r="Q34" s="77">
        <f>IF(P34="","",VLOOKUP(P34,'Bodové hodnocení'!$A$1:$B$20,2,FALSE))</f>
      </c>
      <c r="T34" s="54"/>
    </row>
    <row r="35" spans="1:20" s="55" customFormat="1" ht="15.75">
      <c r="A35" s="79" t="s">
        <v>30</v>
      </c>
      <c r="B35" s="194" t="s">
        <v>31</v>
      </c>
      <c r="C35" s="131"/>
      <c r="D35" s="121"/>
      <c r="E35" s="122">
        <f>IF(C35="","",MAX(C35,D35))</f>
      </c>
      <c r="F35" s="123">
        <f>IF(C35="","",RANK(E35,$E$24:$E$39,1))</f>
      </c>
      <c r="G35" s="124"/>
      <c r="H35" s="125"/>
      <c r="I35" s="126">
        <f t="shared" si="23"/>
      </c>
      <c r="J35" s="125"/>
      <c r="K35" s="125"/>
      <c r="L35" s="126">
        <f>IF(J35="","",MAX(J35,K35))</f>
      </c>
      <c r="M35" s="126">
        <f>IF(I35="","",MIN(L35,I35))</f>
      </c>
      <c r="N35" s="123">
        <f>IF(M35="","",RANK(M35,$M$24:$M$39,1))</f>
      </c>
      <c r="O35" s="90">
        <f>IF(F35="","",SUM(N35,F35))</f>
      </c>
      <c r="P35" s="89">
        <f t="shared" si="22"/>
      </c>
      <c r="Q35" s="90">
        <f>IF(P35="","",VLOOKUP(P35,'Bodové hodnocení'!$A$1:$B$20,2,FALSE))</f>
      </c>
      <c r="T35" s="54"/>
    </row>
    <row r="36" spans="1:20" s="55" customFormat="1" ht="15.75">
      <c r="A36" s="91" t="s">
        <v>32</v>
      </c>
      <c r="B36" s="42" t="s">
        <v>33</v>
      </c>
      <c r="C36" s="92"/>
      <c r="D36" s="127"/>
      <c r="E36" s="128">
        <f>IF(C36="","",MAX(C36,D36))</f>
      </c>
      <c r="F36" s="129">
        <f>IF(C36="","",RANK(E36,$E$24:$E$39,1))</f>
      </c>
      <c r="G36" s="130"/>
      <c r="H36" s="94"/>
      <c r="I36" s="95">
        <f t="shared" si="23"/>
      </c>
      <c r="J36" s="94"/>
      <c r="K36" s="94"/>
      <c r="L36" s="95">
        <f>IF(J36="","",MAX(J36,K36))</f>
      </c>
      <c r="M36" s="96">
        <f>IF(I36="","",MIN(L36,I36))</f>
      </c>
      <c r="N36" s="97">
        <f>IF(M36="","",RANK(M36,$M$24:$M$39,1))</f>
      </c>
      <c r="O36" s="98">
        <f>IF(F36="","",SUM(N36,F36))</f>
      </c>
      <c r="P36" s="170">
        <f t="shared" si="22"/>
      </c>
      <c r="Q36" s="77">
        <f>IF(P36="","",VLOOKUP(P36,'Bodové hodnocení'!$A$1:$B$20,2,FALSE))</f>
      </c>
      <c r="T36" s="54"/>
    </row>
    <row r="37" spans="1:20" s="55" customFormat="1" ht="15.75">
      <c r="A37" s="79" t="s">
        <v>61</v>
      </c>
      <c r="B37" s="193" t="s">
        <v>88</v>
      </c>
      <c r="C37" s="131"/>
      <c r="D37" s="121"/>
      <c r="E37" s="122">
        <f>IF(C37="","",MAX(C37,D37))</f>
      </c>
      <c r="F37" s="123">
        <f>IF(C37="","",RANK(E37,$E$24:$E$39,1))</f>
      </c>
      <c r="G37" s="124"/>
      <c r="H37" s="125"/>
      <c r="I37" s="126">
        <f t="shared" si="23"/>
      </c>
      <c r="J37" s="125"/>
      <c r="K37" s="125"/>
      <c r="L37" s="126">
        <f>IF(J37="","",MAX(J37,K37))</f>
      </c>
      <c r="M37" s="126">
        <f>IF(I37="","",MIN(L37,I37))</f>
      </c>
      <c r="N37" s="123">
        <f>IF(M37="","",RANK(M37,$M$24:$M$39,1))</f>
      </c>
      <c r="O37" s="90">
        <f>IF(F37="","",SUM(N37,F37))</f>
      </c>
      <c r="P37" s="89">
        <f t="shared" si="22"/>
      </c>
      <c r="Q37" s="90">
        <f>IF(P37="","",VLOOKUP(P37,'Bodové hodnocení'!$A$1:$B$20,2,FALSE))</f>
      </c>
      <c r="T37" s="54"/>
    </row>
    <row r="38" spans="1:20" s="55" customFormat="1" ht="15.75">
      <c r="A38" s="91" t="s">
        <v>86</v>
      </c>
      <c r="B38" s="42" t="s">
        <v>12</v>
      </c>
      <c r="C38" s="92"/>
      <c r="D38" s="127"/>
      <c r="E38" s="128">
        <f>IF(C38="","",MAX(C38,D38))</f>
      </c>
      <c r="F38" s="129">
        <f>IF(C38="","",RANK(E38,$E$24:$E$39,1))</f>
      </c>
      <c r="G38" s="130"/>
      <c r="H38" s="94"/>
      <c r="I38" s="95">
        <f t="shared" si="23"/>
      </c>
      <c r="J38" s="94"/>
      <c r="K38" s="94"/>
      <c r="L38" s="95">
        <f>IF(J38="","",MAX(J38,K38))</f>
      </c>
      <c r="M38" s="96">
        <f>IF(I38="","",MIN(L38,I38))</f>
      </c>
      <c r="N38" s="97">
        <f>IF(M38="","",RANK(M38,$M$24:$M$39,1))</f>
      </c>
      <c r="O38" s="98">
        <f>IF(F38="","",SUM(N38,F38))</f>
      </c>
      <c r="P38" s="170">
        <f t="shared" si="22"/>
      </c>
      <c r="Q38" s="77">
        <f>IF(P38="","",VLOOKUP(P38,'Bodové hodnocení'!$A$1:$B$20,2,FALSE))</f>
      </c>
      <c r="T38" s="54"/>
    </row>
    <row r="39" spans="1:20" s="55" customFormat="1" ht="16.5" thickBot="1">
      <c r="A39" s="79" t="s">
        <v>87</v>
      </c>
      <c r="B39" s="195" t="s">
        <v>9</v>
      </c>
      <c r="C39" s="131"/>
      <c r="D39" s="121"/>
      <c r="E39" s="122">
        <f>IF(C39="","",MAX(C39,D39))</f>
      </c>
      <c r="F39" s="123">
        <f>IF(C39="","",RANK(E39,$E$24:$E$39,1))</f>
      </c>
      <c r="G39" s="124"/>
      <c r="H39" s="125"/>
      <c r="I39" s="126">
        <f t="shared" si="23"/>
      </c>
      <c r="J39" s="125"/>
      <c r="K39" s="125"/>
      <c r="L39" s="126">
        <f>IF(J39="","",MAX(J39,K39))</f>
      </c>
      <c r="M39" s="126">
        <f>IF(I39="","",MIN(L39,I39))</f>
      </c>
      <c r="N39" s="123">
        <f>IF(M39="","",RANK(M39,$M$24:$M$39,1))</f>
      </c>
      <c r="O39" s="90">
        <f>IF(F39="","",SUM(N39,F39))</f>
      </c>
      <c r="P39" s="89">
        <f t="shared" si="22"/>
      </c>
      <c r="Q39" s="90">
        <f>IF(P39="","",VLOOKUP(P39,'Bodové hodnocení'!$A$1:$B$20,2,FALSE))</f>
      </c>
      <c r="T39" s="54"/>
    </row>
    <row r="40" spans="1:17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133"/>
      <c r="Q40" s="52"/>
    </row>
  </sheetData>
  <sheetProtection selectLockedCells="1" selectUnlockedCells="1"/>
  <mergeCells count="15">
    <mergeCell ref="A22:B22"/>
    <mergeCell ref="C22:F22"/>
    <mergeCell ref="A1:Q1"/>
    <mergeCell ref="A3:B3"/>
    <mergeCell ref="C3:F3"/>
    <mergeCell ref="G3:N3"/>
    <mergeCell ref="O3:O4"/>
    <mergeCell ref="P3:P4"/>
    <mergeCell ref="Q3:Q4"/>
    <mergeCell ref="G22:N22"/>
    <mergeCell ref="O22:O23"/>
    <mergeCell ref="P22:P23"/>
    <mergeCell ref="Q22:Q23"/>
    <mergeCell ref="D11:F11"/>
    <mergeCell ref="D30:F30"/>
  </mergeCells>
  <printOptions/>
  <pageMargins left="0.7874015748031497" right="0.5118110236220472" top="0.7874015748031497" bottom="0.7874015748031497" header="0.5118110236220472" footer="0.31496062992125984"/>
  <pageSetup horizontalDpi="300" verticalDpi="300" orientation="landscape" paperSize="9" scale="63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="90" zoomScaleNormal="90" zoomScalePageLayoutView="0" workbookViewId="0" topLeftCell="A1">
      <selection activeCell="G26" sqref="G26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4" width="12.7109375" style="0" customWidth="1"/>
    <col min="5" max="5" width="13.7109375" style="0" customWidth="1"/>
    <col min="6" max="6" width="10.7109375" style="0" customWidth="1"/>
    <col min="7" max="7" width="13.7109375" style="0" customWidth="1"/>
    <col min="8" max="9" width="10.7109375" style="0" customWidth="1"/>
    <col min="10" max="10" width="13.28125" style="0" customWidth="1"/>
    <col min="11" max="11" width="10.7109375" style="0" customWidth="1"/>
    <col min="12" max="12" width="11.421875" style="0" customWidth="1"/>
    <col min="13" max="13" width="10.7109375" style="0" customWidth="1"/>
    <col min="14" max="14" width="10.7109375" style="149" customWidth="1"/>
    <col min="15" max="15" width="13.8515625" style="0" customWidth="1"/>
    <col min="16" max="16" width="9.140625" style="47" customWidth="1"/>
    <col min="17" max="17" width="15.140625" style="47" customWidth="1"/>
    <col min="18" max="18" width="10.7109375" style="47" customWidth="1"/>
    <col min="19" max="19" width="10.57421875" style="47" customWidth="1"/>
  </cols>
  <sheetData>
    <row r="1" spans="1:19" ht="22.5">
      <c r="A1" s="374" t="s">
        <v>76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ht="15.75">
      <c r="A2" s="56"/>
    </row>
    <row r="3" spans="1:19" ht="16.5" customHeight="1">
      <c r="A3" s="385" t="s">
        <v>34</v>
      </c>
      <c r="B3" s="385"/>
      <c r="C3" s="386" t="s">
        <v>50</v>
      </c>
      <c r="D3" s="386"/>
      <c r="E3" s="386"/>
      <c r="F3" s="386"/>
      <c r="G3" s="386"/>
      <c r="H3" s="386"/>
      <c r="I3" s="386" t="s">
        <v>51</v>
      </c>
      <c r="J3" s="386"/>
      <c r="K3" s="386"/>
      <c r="L3" s="386"/>
      <c r="M3" s="386"/>
      <c r="N3" s="386"/>
      <c r="O3" s="386"/>
      <c r="P3" s="386"/>
      <c r="Q3" s="379" t="s">
        <v>52</v>
      </c>
      <c r="R3" s="380" t="s">
        <v>53</v>
      </c>
      <c r="S3" s="368" t="s">
        <v>39</v>
      </c>
    </row>
    <row r="4" spans="1:19" ht="16.5" customHeight="1">
      <c r="A4" s="385"/>
      <c r="B4" s="385"/>
      <c r="C4" s="381" t="s">
        <v>54</v>
      </c>
      <c r="D4" s="381"/>
      <c r="E4" s="382" t="s">
        <v>55</v>
      </c>
      <c r="F4" s="382"/>
      <c r="G4" s="383" t="s">
        <v>43</v>
      </c>
      <c r="H4" s="384" t="s">
        <v>38</v>
      </c>
      <c r="I4" s="381" t="s">
        <v>54</v>
      </c>
      <c r="J4" s="381"/>
      <c r="K4" s="381"/>
      <c r="L4" s="382" t="s">
        <v>55</v>
      </c>
      <c r="M4" s="382"/>
      <c r="N4" s="382"/>
      <c r="O4" s="383" t="s">
        <v>43</v>
      </c>
      <c r="P4" s="384" t="s">
        <v>38</v>
      </c>
      <c r="Q4" s="379"/>
      <c r="R4" s="380"/>
      <c r="S4" s="368"/>
    </row>
    <row r="5" spans="1:19" ht="16.5" thickBot="1">
      <c r="A5" s="150" t="s">
        <v>56</v>
      </c>
      <c r="B5" s="151" t="s">
        <v>2</v>
      </c>
      <c r="C5" s="152" t="s">
        <v>57</v>
      </c>
      <c r="D5" s="141" t="s">
        <v>58</v>
      </c>
      <c r="E5" s="141" t="s">
        <v>57</v>
      </c>
      <c r="F5" s="141" t="s">
        <v>58</v>
      </c>
      <c r="G5" s="383"/>
      <c r="H5" s="384"/>
      <c r="I5" s="152" t="s">
        <v>45</v>
      </c>
      <c r="J5" s="141" t="s">
        <v>59</v>
      </c>
      <c r="K5" s="141" t="s">
        <v>58</v>
      </c>
      <c r="L5" s="141" t="s">
        <v>45</v>
      </c>
      <c r="M5" s="141" t="s">
        <v>59</v>
      </c>
      <c r="N5" s="141" t="s">
        <v>58</v>
      </c>
      <c r="O5" s="383"/>
      <c r="P5" s="384"/>
      <c r="Q5" s="379"/>
      <c r="R5" s="380"/>
      <c r="S5" s="368"/>
    </row>
    <row r="6" spans="1:19" ht="15.75">
      <c r="A6" s="65" t="s">
        <v>16</v>
      </c>
      <c r="B6" s="24" t="s">
        <v>8</v>
      </c>
      <c r="C6" s="346">
        <v>58.164</v>
      </c>
      <c r="D6" s="344">
        <v>20</v>
      </c>
      <c r="E6" s="349"/>
      <c r="F6" s="344"/>
      <c r="G6" s="349">
        <f aca="true" t="shared" si="0" ref="G6:G12">IF(C6="","",MIN(C6+D6,IF(E6&lt;&gt;"",E6+F6,99)))</f>
        <v>78.164</v>
      </c>
      <c r="H6" s="153">
        <f>IF(C6="","",RANK(G6,$G$6:$G$17,1))</f>
        <v>6</v>
      </c>
      <c r="I6" s="342">
        <v>155.28</v>
      </c>
      <c r="J6" s="342">
        <v>155.48</v>
      </c>
      <c r="K6" s="353">
        <v>90</v>
      </c>
      <c r="L6" s="342"/>
      <c r="M6" s="342"/>
      <c r="N6" s="344"/>
      <c r="O6" s="342">
        <f>IF(I6="","",MIN(MAX(I6,J6)+K6,IF(L6&lt;&gt;"",MAX(L6,M6)+N6,500)))</f>
        <v>245.48</v>
      </c>
      <c r="P6" s="153">
        <f aca="true" t="shared" si="1" ref="P6:P17">IF(I6="","",RANK(O6,$O$6:$O$17,1))</f>
        <v>4</v>
      </c>
      <c r="Q6" s="154">
        <f>IF(H6="","",H6+P6)</f>
        <v>10</v>
      </c>
      <c r="R6" s="76">
        <v>6</v>
      </c>
      <c r="S6" s="77">
        <f>IF(R6="","",VLOOKUP(R6,'Bodové hodnocení'!$A$1:$B$20,2,FALSE))</f>
        <v>6</v>
      </c>
    </row>
    <row r="7" spans="1:19" ht="15.75">
      <c r="A7" s="79" t="s">
        <v>18</v>
      </c>
      <c r="B7" s="191" t="s">
        <v>6</v>
      </c>
      <c r="C7" s="347">
        <v>60.839</v>
      </c>
      <c r="D7" s="136">
        <v>10</v>
      </c>
      <c r="E7" s="350">
        <v>96.805</v>
      </c>
      <c r="F7" s="136">
        <v>10</v>
      </c>
      <c r="G7" s="350">
        <f t="shared" si="0"/>
        <v>70.839</v>
      </c>
      <c r="H7" s="155">
        <f>IF(C7="","",RANK(G7,$G$6:$G$17,1))</f>
        <v>2</v>
      </c>
      <c r="I7" s="85">
        <v>206.14</v>
      </c>
      <c r="J7" s="85">
        <v>206.27</v>
      </c>
      <c r="K7" s="354">
        <v>40</v>
      </c>
      <c r="L7" s="352"/>
      <c r="M7" s="352"/>
      <c r="N7" s="355"/>
      <c r="O7" s="85">
        <f>IF(I7="","",MIN(MAX(I7,J7)+K7,IF(L7&lt;&gt;"",MAX(L7,M7)+N7,500)))</f>
        <v>246.27</v>
      </c>
      <c r="P7" s="155">
        <f t="shared" si="1"/>
        <v>5</v>
      </c>
      <c r="Q7" s="156">
        <f aca="true" t="shared" si="2" ref="Q7:Q12">IF(H7="","",H7+P7)</f>
        <v>7</v>
      </c>
      <c r="R7" s="89">
        <f aca="true" t="shared" si="3" ref="R7:R17">IF(Q7="","",RANK(Q7,$Q$6:$Q$17,1))</f>
        <v>2</v>
      </c>
      <c r="S7" s="90">
        <f>IF(R7="","",VLOOKUP(R7,'Bodové hodnocení'!$A$1:$B$20,2,FALSE))</f>
        <v>10</v>
      </c>
    </row>
    <row r="8" spans="1:19" ht="15.75">
      <c r="A8" s="91" t="s">
        <v>19</v>
      </c>
      <c r="B8" s="33" t="s">
        <v>29</v>
      </c>
      <c r="C8" s="348" t="s">
        <v>96</v>
      </c>
      <c r="D8" s="345" t="s">
        <v>96</v>
      </c>
      <c r="E8" s="351"/>
      <c r="F8" s="345"/>
      <c r="G8" s="351" t="s">
        <v>96</v>
      </c>
      <c r="H8" s="159">
        <v>12</v>
      </c>
      <c r="I8" s="343">
        <v>190.46</v>
      </c>
      <c r="J8" s="343">
        <v>190.51</v>
      </c>
      <c r="K8" s="353">
        <v>60</v>
      </c>
      <c r="L8" s="343"/>
      <c r="M8" s="343"/>
      <c r="N8" s="345"/>
      <c r="O8" s="343">
        <f aca="true" t="shared" si="4" ref="O8:O17">IF(I8="","",MIN(MAX(I8,J8)+K8,IF(L8&lt;&gt;"",MAX(L8,M8)+N8,500)))</f>
        <v>250.51</v>
      </c>
      <c r="P8" s="159">
        <f t="shared" si="1"/>
        <v>6</v>
      </c>
      <c r="Q8" s="160">
        <f t="shared" si="2"/>
        <v>18</v>
      </c>
      <c r="R8" s="76">
        <f t="shared" si="3"/>
        <v>9</v>
      </c>
      <c r="S8" s="77">
        <f>IF(R8="","",VLOOKUP(R8,'Bodové hodnocení'!$A$1:$B$20,2,FALSE))</f>
        <v>3</v>
      </c>
    </row>
    <row r="9" spans="1:19" ht="15.75">
      <c r="A9" s="79" t="s">
        <v>20</v>
      </c>
      <c r="B9" s="191" t="s">
        <v>17</v>
      </c>
      <c r="C9" s="347">
        <v>88.635</v>
      </c>
      <c r="D9" s="136"/>
      <c r="E9" s="350"/>
      <c r="F9" s="136"/>
      <c r="G9" s="350">
        <f t="shared" si="0"/>
        <v>88.635</v>
      </c>
      <c r="H9" s="155">
        <f aca="true" t="shared" si="5" ref="H9:H17">IF(C9="","",RANK(G9,$G$6:$G$17,1))</f>
        <v>8</v>
      </c>
      <c r="I9" s="85">
        <v>247.03</v>
      </c>
      <c r="J9" s="85">
        <v>247.11</v>
      </c>
      <c r="K9" s="354">
        <v>60</v>
      </c>
      <c r="L9" s="85"/>
      <c r="M9" s="85"/>
      <c r="N9" s="136"/>
      <c r="O9" s="85">
        <f t="shared" si="4"/>
        <v>307.11</v>
      </c>
      <c r="P9" s="155">
        <f t="shared" si="1"/>
        <v>11</v>
      </c>
      <c r="Q9" s="156">
        <f t="shared" si="2"/>
        <v>19</v>
      </c>
      <c r="R9" s="89">
        <f t="shared" si="3"/>
        <v>10</v>
      </c>
      <c r="S9" s="90">
        <f>IF(R9="","",VLOOKUP(R9,'Bodové hodnocení'!$A$1:$B$20,2,FALSE))</f>
        <v>2</v>
      </c>
    </row>
    <row r="10" spans="1:19" ht="15.75">
      <c r="A10" s="91" t="s">
        <v>21</v>
      </c>
      <c r="B10" s="39" t="s">
        <v>5</v>
      </c>
      <c r="C10" s="348">
        <v>65.177</v>
      </c>
      <c r="D10" s="345"/>
      <c r="E10" s="351"/>
      <c r="F10" s="345"/>
      <c r="G10" s="351">
        <f t="shared" si="0"/>
        <v>65.177</v>
      </c>
      <c r="H10" s="159">
        <f t="shared" si="5"/>
        <v>1</v>
      </c>
      <c r="I10" s="343">
        <v>237.1</v>
      </c>
      <c r="J10" s="343">
        <v>237.16</v>
      </c>
      <c r="K10" s="353">
        <v>40</v>
      </c>
      <c r="L10" s="343"/>
      <c r="M10" s="343"/>
      <c r="N10" s="345"/>
      <c r="O10" s="343">
        <f t="shared" si="4"/>
        <v>277.15999999999997</v>
      </c>
      <c r="P10" s="159">
        <f t="shared" si="1"/>
        <v>8</v>
      </c>
      <c r="Q10" s="160">
        <f t="shared" si="2"/>
        <v>9</v>
      </c>
      <c r="R10" s="76">
        <f t="shared" si="3"/>
        <v>4</v>
      </c>
      <c r="S10" s="77">
        <f>IF(R10="","",VLOOKUP(R10,'Bodové hodnocení'!$A$1:$B$20,2,FALSE))</f>
        <v>8</v>
      </c>
    </row>
    <row r="11" spans="1:19" ht="15.75">
      <c r="A11" s="79" t="s">
        <v>22</v>
      </c>
      <c r="B11" s="192" t="s">
        <v>14</v>
      </c>
      <c r="C11" s="347">
        <v>69.218</v>
      </c>
      <c r="D11" s="136">
        <v>10</v>
      </c>
      <c r="E11" s="350">
        <v>84.552</v>
      </c>
      <c r="F11" s="136"/>
      <c r="G11" s="350">
        <f t="shared" si="0"/>
        <v>79.218</v>
      </c>
      <c r="H11" s="155">
        <f t="shared" si="5"/>
        <v>7</v>
      </c>
      <c r="I11" s="85">
        <v>117.27</v>
      </c>
      <c r="J11" s="85">
        <v>117.45</v>
      </c>
      <c r="K11" s="354">
        <v>20</v>
      </c>
      <c r="L11" s="85">
        <v>194.79</v>
      </c>
      <c r="M11" s="85">
        <v>194.59</v>
      </c>
      <c r="N11" s="136">
        <v>80</v>
      </c>
      <c r="O11" s="85">
        <f t="shared" si="4"/>
        <v>137.45</v>
      </c>
      <c r="P11" s="155">
        <f t="shared" si="1"/>
        <v>1</v>
      </c>
      <c r="Q11" s="156">
        <f t="shared" si="2"/>
        <v>8</v>
      </c>
      <c r="R11" s="89">
        <f t="shared" si="3"/>
        <v>3</v>
      </c>
      <c r="S11" s="90">
        <f>IF(R11="","",VLOOKUP(R11,'Bodové hodnocení'!$A$1:$B$20,2,FALSE))</f>
        <v>9</v>
      </c>
    </row>
    <row r="12" spans="1:19" ht="15.75">
      <c r="A12" s="91" t="s">
        <v>23</v>
      </c>
      <c r="B12" s="39" t="s">
        <v>24</v>
      </c>
      <c r="C12" s="348">
        <v>77.715</v>
      </c>
      <c r="D12" s="345"/>
      <c r="E12" s="351"/>
      <c r="F12" s="345"/>
      <c r="G12" s="351">
        <f t="shared" si="0"/>
        <v>77.715</v>
      </c>
      <c r="H12" s="159">
        <f t="shared" si="5"/>
        <v>5</v>
      </c>
      <c r="I12" s="343">
        <v>228.21</v>
      </c>
      <c r="J12" s="343">
        <v>228.54</v>
      </c>
      <c r="K12" s="353">
        <v>70</v>
      </c>
      <c r="L12" s="343"/>
      <c r="M12" s="343"/>
      <c r="N12" s="345"/>
      <c r="O12" s="343">
        <f t="shared" si="4"/>
        <v>298.53999999999996</v>
      </c>
      <c r="P12" s="159">
        <f t="shared" si="1"/>
        <v>10</v>
      </c>
      <c r="Q12" s="160">
        <f t="shared" si="2"/>
        <v>15</v>
      </c>
      <c r="R12" s="76">
        <f t="shared" si="3"/>
        <v>8</v>
      </c>
      <c r="S12" s="77">
        <f>IF(R12="","",VLOOKUP(R12,'Bodové hodnocení'!$A$1:$B$20,2,FALSE))</f>
        <v>4</v>
      </c>
    </row>
    <row r="13" spans="1:19" ht="15.75">
      <c r="A13" s="79" t="s">
        <v>25</v>
      </c>
      <c r="B13" s="192" t="s">
        <v>7</v>
      </c>
      <c r="C13" s="347">
        <v>61.917</v>
      </c>
      <c r="D13" s="136">
        <v>10</v>
      </c>
      <c r="E13" s="350"/>
      <c r="F13" s="136"/>
      <c r="G13" s="350">
        <f>IF(C13="","",MIN(C13+D13,IF(E13&lt;&gt;"",E13+F13,99)))</f>
        <v>71.917</v>
      </c>
      <c r="H13" s="155">
        <f t="shared" si="5"/>
        <v>3</v>
      </c>
      <c r="I13" s="85">
        <v>193.85</v>
      </c>
      <c r="J13" s="85">
        <v>193.94</v>
      </c>
      <c r="K13" s="354">
        <v>60</v>
      </c>
      <c r="L13" s="85"/>
      <c r="M13" s="85"/>
      <c r="N13" s="136"/>
      <c r="O13" s="85">
        <f t="shared" si="4"/>
        <v>253.94</v>
      </c>
      <c r="P13" s="155">
        <f t="shared" si="1"/>
        <v>7</v>
      </c>
      <c r="Q13" s="156">
        <f>IF(H13="","",H13+P13)</f>
        <v>10</v>
      </c>
      <c r="R13" s="89">
        <f t="shared" si="3"/>
        <v>5</v>
      </c>
      <c r="S13" s="90">
        <f>IF(R13="","",VLOOKUP(R13,'Bodové hodnocení'!$A$1:$B$20,2,FALSE))</f>
        <v>7</v>
      </c>
    </row>
    <row r="14" spans="1:19" ht="15.75">
      <c r="A14" s="91" t="s">
        <v>26</v>
      </c>
      <c r="B14" s="41" t="s">
        <v>98</v>
      </c>
      <c r="C14" s="348">
        <v>124.69</v>
      </c>
      <c r="D14" s="345">
        <v>20</v>
      </c>
      <c r="E14" s="351"/>
      <c r="F14" s="345"/>
      <c r="G14" s="351">
        <f>IF(C14="","",MIN(C14+D14,IF(E14&lt;&gt;"",E14+F14,150)))</f>
        <v>144.69</v>
      </c>
      <c r="H14" s="159">
        <f t="shared" si="5"/>
        <v>11</v>
      </c>
      <c r="I14" s="343">
        <v>244.45</v>
      </c>
      <c r="J14" s="343">
        <v>244.55</v>
      </c>
      <c r="K14" s="353">
        <v>40</v>
      </c>
      <c r="L14" s="343"/>
      <c r="M14" s="343"/>
      <c r="N14" s="345"/>
      <c r="O14" s="343">
        <f t="shared" si="4"/>
        <v>284.55</v>
      </c>
      <c r="P14" s="159">
        <f t="shared" si="1"/>
        <v>9</v>
      </c>
      <c r="Q14" s="160">
        <f>IF(H14="","",H14+P14)</f>
        <v>20</v>
      </c>
      <c r="R14" s="76">
        <f t="shared" si="3"/>
        <v>11</v>
      </c>
      <c r="S14" s="77">
        <f>IF(R14="","",VLOOKUP(R14,'Bodové hodnocení'!$A$1:$B$20,2,FALSE))</f>
        <v>1</v>
      </c>
    </row>
    <row r="15" spans="1:19" ht="15.75">
      <c r="A15" s="79" t="s">
        <v>27</v>
      </c>
      <c r="B15" s="193" t="s">
        <v>4</v>
      </c>
      <c r="C15" s="347">
        <v>80.127</v>
      </c>
      <c r="D15" s="136">
        <v>10</v>
      </c>
      <c r="E15" s="350">
        <v>111.566</v>
      </c>
      <c r="F15" s="136">
        <v>10</v>
      </c>
      <c r="G15" s="350">
        <f>IF(C15="","",MIN(C15+D15,IF(E15&lt;&gt;"",E15+F15,99)))</f>
        <v>90.127</v>
      </c>
      <c r="H15" s="155">
        <f t="shared" si="5"/>
        <v>10</v>
      </c>
      <c r="I15" s="85">
        <v>271.79</v>
      </c>
      <c r="J15" s="85">
        <v>272.1</v>
      </c>
      <c r="K15" s="354">
        <v>40</v>
      </c>
      <c r="L15" s="85">
        <v>266.42</v>
      </c>
      <c r="M15" s="85">
        <v>266.55</v>
      </c>
      <c r="N15" s="136">
        <v>100</v>
      </c>
      <c r="O15" s="85">
        <f t="shared" si="4"/>
        <v>312.1</v>
      </c>
      <c r="P15" s="155">
        <f t="shared" si="1"/>
        <v>12</v>
      </c>
      <c r="Q15" s="156">
        <f>IF(H15="","",H15+P15)</f>
        <v>22</v>
      </c>
      <c r="R15" s="89">
        <f t="shared" si="3"/>
        <v>12</v>
      </c>
      <c r="S15" s="90">
        <f>IF(R15="","",VLOOKUP(R15,'Bodové hodnocení'!$A$1:$B$20,2,FALSE))</f>
        <v>1</v>
      </c>
    </row>
    <row r="16" spans="1:19" ht="15.75">
      <c r="A16" s="91" t="s">
        <v>28</v>
      </c>
      <c r="B16" s="39" t="s">
        <v>13</v>
      </c>
      <c r="C16" s="348">
        <v>75.495</v>
      </c>
      <c r="D16" s="345"/>
      <c r="E16" s="351"/>
      <c r="F16" s="345"/>
      <c r="G16" s="351">
        <f>IF(C16="","",MIN(C16+D16,IF(E16&lt;&gt;"",E16+F16,99)))</f>
        <v>75.495</v>
      </c>
      <c r="H16" s="159">
        <f t="shared" si="5"/>
        <v>4</v>
      </c>
      <c r="I16" s="343">
        <v>160.1</v>
      </c>
      <c r="J16" s="343">
        <v>160.1</v>
      </c>
      <c r="K16" s="353">
        <v>20</v>
      </c>
      <c r="L16" s="343"/>
      <c r="M16" s="343"/>
      <c r="N16" s="345"/>
      <c r="O16" s="343">
        <f t="shared" si="4"/>
        <v>180.1</v>
      </c>
      <c r="P16" s="159">
        <f t="shared" si="1"/>
        <v>2</v>
      </c>
      <c r="Q16" s="160">
        <f>IF(H16="","",H16+P16)</f>
        <v>6</v>
      </c>
      <c r="R16" s="76">
        <f t="shared" si="3"/>
        <v>1</v>
      </c>
      <c r="S16" s="77">
        <f>IF(R16="","",VLOOKUP(R16,'Bodové hodnocení'!$A$1:$B$20,2,FALSE))</f>
        <v>11</v>
      </c>
    </row>
    <row r="17" spans="1:19" ht="16.5" thickBot="1">
      <c r="A17" s="79" t="s">
        <v>30</v>
      </c>
      <c r="B17" s="194" t="s">
        <v>10</v>
      </c>
      <c r="C17" s="347">
        <v>79.528</v>
      </c>
      <c r="D17" s="136">
        <v>10</v>
      </c>
      <c r="E17" s="350"/>
      <c r="F17" s="136"/>
      <c r="G17" s="350">
        <f>IF(C17="","",MIN(C17+D17,IF(E17&lt;&gt;"",E17+F17,99)))</f>
        <v>89.528</v>
      </c>
      <c r="H17" s="155">
        <f t="shared" si="5"/>
        <v>9</v>
      </c>
      <c r="I17" s="85">
        <v>160.51</v>
      </c>
      <c r="J17" s="85">
        <v>160.85</v>
      </c>
      <c r="K17" s="354">
        <v>60</v>
      </c>
      <c r="L17" s="85"/>
      <c r="M17" s="85"/>
      <c r="N17" s="136"/>
      <c r="O17" s="148">
        <f t="shared" si="4"/>
        <v>220.85</v>
      </c>
      <c r="P17" s="155">
        <f t="shared" si="1"/>
        <v>3</v>
      </c>
      <c r="Q17" s="156">
        <f>IF(H17="","",H17+P17)</f>
        <v>12</v>
      </c>
      <c r="R17" s="89">
        <f t="shared" si="3"/>
        <v>7</v>
      </c>
      <c r="S17" s="90">
        <f>IF(R17="","",VLOOKUP(R17,'Bodové hodnocení'!$A$1:$B$20,2,FALSE))</f>
        <v>5</v>
      </c>
    </row>
    <row r="18" spans="1:19" ht="16.5" thickBo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1"/>
      <c r="P18" s="163"/>
      <c r="Q18" s="163"/>
      <c r="R18" s="164"/>
      <c r="S18" s="163"/>
    </row>
    <row r="19" spans="1:19" ht="16.5" customHeight="1">
      <c r="A19" s="385" t="s">
        <v>47</v>
      </c>
      <c r="B19" s="385"/>
      <c r="C19" s="386" t="s">
        <v>50</v>
      </c>
      <c r="D19" s="386"/>
      <c r="E19" s="386"/>
      <c r="F19" s="386"/>
      <c r="G19" s="386"/>
      <c r="H19" s="386"/>
      <c r="I19" s="386" t="s">
        <v>51</v>
      </c>
      <c r="J19" s="386"/>
      <c r="K19" s="386"/>
      <c r="L19" s="386"/>
      <c r="M19" s="386"/>
      <c r="N19" s="386"/>
      <c r="O19" s="386"/>
      <c r="P19" s="386"/>
      <c r="Q19" s="379" t="s">
        <v>52</v>
      </c>
      <c r="R19" s="380" t="s">
        <v>53</v>
      </c>
      <c r="S19" s="368" t="s">
        <v>39</v>
      </c>
    </row>
    <row r="20" spans="1:19" ht="16.5" customHeight="1">
      <c r="A20" s="385"/>
      <c r="B20" s="385"/>
      <c r="C20" s="381" t="s">
        <v>54</v>
      </c>
      <c r="D20" s="381"/>
      <c r="E20" s="382" t="s">
        <v>55</v>
      </c>
      <c r="F20" s="382"/>
      <c r="G20" s="383" t="s">
        <v>43</v>
      </c>
      <c r="H20" s="384" t="s">
        <v>38</v>
      </c>
      <c r="I20" s="381" t="s">
        <v>54</v>
      </c>
      <c r="J20" s="381"/>
      <c r="K20" s="381"/>
      <c r="L20" s="382" t="s">
        <v>55</v>
      </c>
      <c r="M20" s="382"/>
      <c r="N20" s="382"/>
      <c r="O20" s="383" t="s">
        <v>43</v>
      </c>
      <c r="P20" s="384" t="s">
        <v>38</v>
      </c>
      <c r="Q20" s="379"/>
      <c r="R20" s="380"/>
      <c r="S20" s="368"/>
    </row>
    <row r="21" spans="1:19" ht="16.5" thickBot="1">
      <c r="A21" s="150" t="s">
        <v>56</v>
      </c>
      <c r="B21" s="151" t="s">
        <v>2</v>
      </c>
      <c r="C21" s="152" t="s">
        <v>57</v>
      </c>
      <c r="D21" s="141" t="s">
        <v>58</v>
      </c>
      <c r="E21" s="141" t="s">
        <v>57</v>
      </c>
      <c r="F21" s="141" t="s">
        <v>58</v>
      </c>
      <c r="G21" s="383"/>
      <c r="H21" s="384"/>
      <c r="I21" s="152" t="s">
        <v>45</v>
      </c>
      <c r="J21" s="141" t="s">
        <v>59</v>
      </c>
      <c r="K21" s="141" t="s">
        <v>58</v>
      </c>
      <c r="L21" s="141" t="s">
        <v>45</v>
      </c>
      <c r="M21" s="141" t="s">
        <v>59</v>
      </c>
      <c r="N21" s="141" t="s">
        <v>58</v>
      </c>
      <c r="O21" s="383"/>
      <c r="P21" s="384"/>
      <c r="Q21" s="379"/>
      <c r="R21" s="380"/>
      <c r="S21" s="368"/>
    </row>
    <row r="22" spans="1:19" ht="15.75">
      <c r="A22" s="65" t="s">
        <v>16</v>
      </c>
      <c r="B22" s="24" t="s">
        <v>8</v>
      </c>
      <c r="C22" s="346">
        <v>46.647</v>
      </c>
      <c r="D22" s="344">
        <v>10</v>
      </c>
      <c r="E22" s="349">
        <v>69.978</v>
      </c>
      <c r="F22" s="344">
        <v>10</v>
      </c>
      <c r="G22" s="349">
        <f aca="true" t="shared" si="6" ref="G22:G34">IF(C22="","",MIN(C22+D22,IF(E22&lt;&gt;"",E22+F22,99)))</f>
        <v>56.647</v>
      </c>
      <c r="H22" s="153">
        <f aca="true" t="shared" si="7" ref="H22:H34">IF(C22="","",RANK(G22,$G$22:$G$34,1))</f>
        <v>7</v>
      </c>
      <c r="I22" s="342">
        <v>124.59</v>
      </c>
      <c r="J22" s="342">
        <v>124.78</v>
      </c>
      <c r="K22" s="353"/>
      <c r="L22" s="342">
        <v>174.58</v>
      </c>
      <c r="M22" s="342">
        <v>174.55</v>
      </c>
      <c r="N22" s="344">
        <v>100</v>
      </c>
      <c r="O22" s="342">
        <f>IF(I22="","",MIN(MAX(I22,J22)+K22,IF(L22&lt;&gt;"",MAX(L22,M22)+N22,500)))</f>
        <v>124.78</v>
      </c>
      <c r="P22" s="153">
        <f aca="true" t="shared" si="8" ref="P22:P34">IF(I22="","",RANK(O22,$O$22:$O$34,1))</f>
        <v>3</v>
      </c>
      <c r="Q22" s="154">
        <f aca="true" t="shared" si="9" ref="Q22:Q32">IF(C22="","",H22+P22)</f>
        <v>10</v>
      </c>
      <c r="R22" s="76">
        <f aca="true" t="shared" si="10" ref="R22:R32">IF(Q22="","",RANK(Q22,$Q$22:$Q$34,1))</f>
        <v>6</v>
      </c>
      <c r="S22" s="77">
        <f>IF(R22="","",VLOOKUP(R22,'Bodové hodnocení'!$A$1:$B$20,2,FALSE))</f>
        <v>6</v>
      </c>
    </row>
    <row r="23" spans="1:19" ht="15.75">
      <c r="A23" s="79" t="s">
        <v>18</v>
      </c>
      <c r="B23" s="191" t="s">
        <v>6</v>
      </c>
      <c r="C23" s="347">
        <v>41.313</v>
      </c>
      <c r="D23" s="136"/>
      <c r="E23" s="350"/>
      <c r="F23" s="136"/>
      <c r="G23" s="350">
        <f t="shared" si="6"/>
        <v>41.313</v>
      </c>
      <c r="H23" s="155">
        <f t="shared" si="7"/>
        <v>1</v>
      </c>
      <c r="I23" s="85">
        <v>120.03</v>
      </c>
      <c r="J23" s="85">
        <v>120.19</v>
      </c>
      <c r="K23" s="354">
        <v>20</v>
      </c>
      <c r="L23" s="352"/>
      <c r="M23" s="352"/>
      <c r="N23" s="355"/>
      <c r="O23" s="85">
        <f>IF(I23="","",MIN(MAX(I23,J23)+K23,IF(L23&lt;&gt;"",MAX(L23,M23)+N23,500)))</f>
        <v>140.19</v>
      </c>
      <c r="P23" s="155">
        <f t="shared" si="8"/>
        <v>5</v>
      </c>
      <c r="Q23" s="156">
        <f t="shared" si="9"/>
        <v>6</v>
      </c>
      <c r="R23" s="89">
        <f t="shared" si="10"/>
        <v>2</v>
      </c>
      <c r="S23" s="90">
        <f>IF(R23="","",VLOOKUP(R23,'Bodové hodnocení'!$A$1:$B$20,2,FALSE))</f>
        <v>10</v>
      </c>
    </row>
    <row r="24" spans="1:19" ht="15.75">
      <c r="A24" s="91" t="s">
        <v>19</v>
      </c>
      <c r="B24" s="33" t="s">
        <v>29</v>
      </c>
      <c r="C24" s="348">
        <v>67.788</v>
      </c>
      <c r="D24" s="345">
        <v>10</v>
      </c>
      <c r="E24" s="351"/>
      <c r="F24" s="345"/>
      <c r="G24" s="351">
        <f t="shared" si="6"/>
        <v>77.788</v>
      </c>
      <c r="H24" s="159">
        <f t="shared" si="7"/>
        <v>11</v>
      </c>
      <c r="I24" s="343">
        <v>158.03</v>
      </c>
      <c r="J24" s="343">
        <v>158.01</v>
      </c>
      <c r="K24" s="353">
        <v>60</v>
      </c>
      <c r="L24" s="343"/>
      <c r="M24" s="343"/>
      <c r="N24" s="345"/>
      <c r="O24" s="343">
        <f aca="true" t="shared" si="11" ref="O24:O34">IF(I24="","",MIN(MAX(I24,J24)+K24,IF(L24&lt;&gt;"",MAX(L24,M24)+N24,500)))</f>
        <v>218.03</v>
      </c>
      <c r="P24" s="159">
        <f t="shared" si="8"/>
        <v>10</v>
      </c>
      <c r="Q24" s="160">
        <f t="shared" si="9"/>
        <v>21</v>
      </c>
      <c r="R24" s="76">
        <f t="shared" si="10"/>
        <v>10</v>
      </c>
      <c r="S24" s="77">
        <f>IF(R24="","",VLOOKUP(R24,'Bodové hodnocení'!$A$1:$B$20,2,FALSE))</f>
        <v>2</v>
      </c>
    </row>
    <row r="25" spans="1:19" ht="15.75">
      <c r="A25" s="79" t="s">
        <v>20</v>
      </c>
      <c r="B25" s="191" t="s">
        <v>17</v>
      </c>
      <c r="C25" s="347">
        <v>49.153</v>
      </c>
      <c r="D25" s="136">
        <v>20</v>
      </c>
      <c r="E25" s="350">
        <v>56.22</v>
      </c>
      <c r="F25" s="136">
        <v>20</v>
      </c>
      <c r="G25" s="350">
        <f t="shared" si="6"/>
        <v>69.15299999999999</v>
      </c>
      <c r="H25" s="155">
        <f t="shared" si="7"/>
        <v>8</v>
      </c>
      <c r="I25" s="85">
        <v>164.83</v>
      </c>
      <c r="J25" s="85">
        <v>165.02</v>
      </c>
      <c r="K25" s="354">
        <v>40</v>
      </c>
      <c r="L25" s="85">
        <v>245.03</v>
      </c>
      <c r="M25" s="85">
        <v>245.23</v>
      </c>
      <c r="N25" s="136">
        <v>40</v>
      </c>
      <c r="O25" s="85">
        <f t="shared" si="11"/>
        <v>205.02</v>
      </c>
      <c r="P25" s="155">
        <f t="shared" si="8"/>
        <v>8</v>
      </c>
      <c r="Q25" s="156">
        <f t="shared" si="9"/>
        <v>16</v>
      </c>
      <c r="R25" s="89">
        <f t="shared" si="10"/>
        <v>8</v>
      </c>
      <c r="S25" s="90">
        <f>IF(R25="","",VLOOKUP(R25,'Bodové hodnocení'!$A$1:$B$20,2,FALSE))</f>
        <v>4</v>
      </c>
    </row>
    <row r="26" spans="1:19" ht="15.75">
      <c r="A26" s="91" t="s">
        <v>21</v>
      </c>
      <c r="B26" s="39" t="s">
        <v>12</v>
      </c>
      <c r="C26" s="348">
        <v>43.165</v>
      </c>
      <c r="D26" s="345">
        <v>10</v>
      </c>
      <c r="E26" s="351">
        <v>48.316</v>
      </c>
      <c r="F26" s="345">
        <v>10</v>
      </c>
      <c r="G26" s="351">
        <f t="shared" si="6"/>
        <v>53.165</v>
      </c>
      <c r="H26" s="159">
        <f t="shared" si="7"/>
        <v>6</v>
      </c>
      <c r="I26" s="343">
        <v>157.14</v>
      </c>
      <c r="J26" s="343">
        <v>157.21</v>
      </c>
      <c r="K26" s="353">
        <v>20</v>
      </c>
      <c r="L26" s="343">
        <v>156.18</v>
      </c>
      <c r="M26" s="343">
        <v>157.13</v>
      </c>
      <c r="N26" s="345">
        <v>40</v>
      </c>
      <c r="O26" s="343">
        <f t="shared" si="11"/>
        <v>177.21</v>
      </c>
      <c r="P26" s="159">
        <f t="shared" si="8"/>
        <v>7</v>
      </c>
      <c r="Q26" s="160">
        <f t="shared" si="9"/>
        <v>13</v>
      </c>
      <c r="R26" s="76">
        <f t="shared" si="10"/>
        <v>7</v>
      </c>
      <c r="S26" s="77">
        <f>IF(R26="","",VLOOKUP(R26,'Bodové hodnocení'!$A$1:$B$20,2,FALSE))</f>
        <v>5</v>
      </c>
    </row>
    <row r="27" spans="1:19" ht="15.75">
      <c r="A27" s="79" t="s">
        <v>22</v>
      </c>
      <c r="B27" s="192" t="s">
        <v>98</v>
      </c>
      <c r="C27" s="347">
        <v>63.867</v>
      </c>
      <c r="D27" s="136">
        <v>20</v>
      </c>
      <c r="E27" s="350"/>
      <c r="F27" s="136"/>
      <c r="G27" s="350">
        <f t="shared" si="6"/>
        <v>83.86699999999999</v>
      </c>
      <c r="H27" s="155">
        <f t="shared" si="7"/>
        <v>12</v>
      </c>
      <c r="I27" s="85">
        <v>203.23</v>
      </c>
      <c r="J27" s="85">
        <v>203.42</v>
      </c>
      <c r="K27" s="354">
        <v>40</v>
      </c>
      <c r="L27" s="85"/>
      <c r="M27" s="85"/>
      <c r="N27" s="136"/>
      <c r="O27" s="85">
        <f t="shared" si="11"/>
        <v>243.42</v>
      </c>
      <c r="P27" s="155">
        <f t="shared" si="8"/>
        <v>12</v>
      </c>
      <c r="Q27" s="156">
        <f t="shared" si="9"/>
        <v>24</v>
      </c>
      <c r="R27" s="89">
        <f t="shared" si="10"/>
        <v>13</v>
      </c>
      <c r="S27" s="90">
        <f>IF(R27="","",VLOOKUP(R27,'Bodové hodnocení'!$A$1:$B$20,2,FALSE))</f>
        <v>1</v>
      </c>
    </row>
    <row r="28" spans="1:19" ht="15.75">
      <c r="A28" s="91" t="s">
        <v>23</v>
      </c>
      <c r="B28" s="39" t="s">
        <v>14</v>
      </c>
      <c r="C28" s="348">
        <v>51.652</v>
      </c>
      <c r="D28" s="345"/>
      <c r="E28" s="351"/>
      <c r="F28" s="345"/>
      <c r="G28" s="351">
        <f t="shared" si="6"/>
        <v>51.652</v>
      </c>
      <c r="H28" s="159">
        <f t="shared" si="7"/>
        <v>4</v>
      </c>
      <c r="I28" s="343">
        <v>110.15</v>
      </c>
      <c r="J28" s="343">
        <v>110.43</v>
      </c>
      <c r="K28" s="353"/>
      <c r="L28" s="343"/>
      <c r="M28" s="343"/>
      <c r="N28" s="345"/>
      <c r="O28" s="343">
        <f t="shared" si="11"/>
        <v>110.43</v>
      </c>
      <c r="P28" s="159">
        <f t="shared" si="8"/>
        <v>1</v>
      </c>
      <c r="Q28" s="160">
        <f t="shared" si="9"/>
        <v>5</v>
      </c>
      <c r="R28" s="76">
        <f t="shared" si="10"/>
        <v>1</v>
      </c>
      <c r="S28" s="77">
        <f>IF(R28="","",VLOOKUP(R28,'Bodové hodnocení'!$A$1:$B$20,2,FALSE))</f>
        <v>11</v>
      </c>
    </row>
    <row r="29" spans="1:19" ht="15.75">
      <c r="A29" s="79" t="s">
        <v>25</v>
      </c>
      <c r="B29" s="192" t="s">
        <v>4</v>
      </c>
      <c r="C29" s="347">
        <v>53.253</v>
      </c>
      <c r="D29" s="136">
        <v>40</v>
      </c>
      <c r="E29" s="350"/>
      <c r="F29" s="136"/>
      <c r="G29" s="350">
        <f t="shared" si="6"/>
        <v>93.253</v>
      </c>
      <c r="H29" s="155">
        <f t="shared" si="7"/>
        <v>13</v>
      </c>
      <c r="I29" s="85">
        <v>168.92</v>
      </c>
      <c r="J29" s="85">
        <v>169.15</v>
      </c>
      <c r="K29" s="354">
        <v>40</v>
      </c>
      <c r="L29" s="85"/>
      <c r="M29" s="85"/>
      <c r="N29" s="136"/>
      <c r="O29" s="85">
        <f t="shared" si="11"/>
        <v>209.15</v>
      </c>
      <c r="P29" s="155">
        <f t="shared" si="8"/>
        <v>9</v>
      </c>
      <c r="Q29" s="156">
        <f t="shared" si="9"/>
        <v>22</v>
      </c>
      <c r="R29" s="89">
        <f t="shared" si="10"/>
        <v>11</v>
      </c>
      <c r="S29" s="90">
        <f>IF(R29="","",VLOOKUP(R29,'Bodové hodnocení'!$A$1:$B$20,2,FALSE))</f>
        <v>1</v>
      </c>
    </row>
    <row r="30" spans="1:19" ht="15.75">
      <c r="A30" s="91" t="s">
        <v>26</v>
      </c>
      <c r="B30" s="41" t="s">
        <v>7</v>
      </c>
      <c r="C30" s="348">
        <v>51.577</v>
      </c>
      <c r="D30" s="345"/>
      <c r="E30" s="351"/>
      <c r="F30" s="345"/>
      <c r="G30" s="351">
        <f t="shared" si="6"/>
        <v>51.577</v>
      </c>
      <c r="H30" s="159">
        <f t="shared" si="7"/>
        <v>3</v>
      </c>
      <c r="I30" s="343">
        <v>137.18</v>
      </c>
      <c r="J30" s="343">
        <v>137.47</v>
      </c>
      <c r="K30" s="353">
        <v>20</v>
      </c>
      <c r="L30" s="343"/>
      <c r="M30" s="343"/>
      <c r="N30" s="345"/>
      <c r="O30" s="343">
        <f t="shared" si="11"/>
        <v>157.47</v>
      </c>
      <c r="P30" s="159">
        <f t="shared" si="8"/>
        <v>6</v>
      </c>
      <c r="Q30" s="160">
        <f t="shared" si="9"/>
        <v>9</v>
      </c>
      <c r="R30" s="76">
        <f t="shared" si="10"/>
        <v>5</v>
      </c>
      <c r="S30" s="77">
        <f>IF(R30="","",VLOOKUP(R30,'Bodové hodnocení'!$A$1:$B$20,2,FALSE))</f>
        <v>7</v>
      </c>
    </row>
    <row r="31" spans="1:19" ht="15.75">
      <c r="A31" s="79" t="s">
        <v>27</v>
      </c>
      <c r="B31" s="193" t="s">
        <v>24</v>
      </c>
      <c r="C31" s="347">
        <v>62.202</v>
      </c>
      <c r="D31" s="136">
        <v>10</v>
      </c>
      <c r="E31" s="350"/>
      <c r="F31" s="136"/>
      <c r="G31" s="350">
        <f t="shared" si="6"/>
        <v>72.202</v>
      </c>
      <c r="H31" s="155">
        <f t="shared" si="7"/>
        <v>9</v>
      </c>
      <c r="I31" s="85">
        <v>180.78</v>
      </c>
      <c r="J31" s="85">
        <v>181</v>
      </c>
      <c r="K31" s="354">
        <v>40</v>
      </c>
      <c r="L31" s="85"/>
      <c r="M31" s="85"/>
      <c r="N31" s="136"/>
      <c r="O31" s="85">
        <f t="shared" si="11"/>
        <v>221</v>
      </c>
      <c r="P31" s="155">
        <f t="shared" si="8"/>
        <v>11</v>
      </c>
      <c r="Q31" s="156">
        <f t="shared" si="9"/>
        <v>20</v>
      </c>
      <c r="R31" s="89">
        <f t="shared" si="10"/>
        <v>9</v>
      </c>
      <c r="S31" s="90">
        <f>IF(R31="","",VLOOKUP(R31,'Bodové hodnocení'!$A$1:$B$20,2,FALSE))</f>
        <v>3</v>
      </c>
    </row>
    <row r="32" spans="1:19" ht="15.75">
      <c r="A32" s="91" t="s">
        <v>28</v>
      </c>
      <c r="B32" s="39" t="s">
        <v>5</v>
      </c>
      <c r="C32" s="348">
        <v>51.958</v>
      </c>
      <c r="D32" s="345"/>
      <c r="E32" s="351"/>
      <c r="F32" s="345"/>
      <c r="G32" s="351">
        <f t="shared" si="6"/>
        <v>51.958</v>
      </c>
      <c r="H32" s="159">
        <f t="shared" si="7"/>
        <v>5</v>
      </c>
      <c r="I32" s="343">
        <v>122.16</v>
      </c>
      <c r="J32" s="343">
        <v>122.54</v>
      </c>
      <c r="K32" s="353"/>
      <c r="L32" s="343"/>
      <c r="M32" s="343"/>
      <c r="N32" s="345"/>
      <c r="O32" s="343">
        <f t="shared" si="11"/>
        <v>122.54</v>
      </c>
      <c r="P32" s="159">
        <f t="shared" si="8"/>
        <v>2</v>
      </c>
      <c r="Q32" s="160">
        <f t="shared" si="9"/>
        <v>7</v>
      </c>
      <c r="R32" s="76">
        <f t="shared" si="10"/>
        <v>4</v>
      </c>
      <c r="S32" s="77">
        <f>IF(R32="","",VLOOKUP(R32,'Bodové hodnocení'!$A$1:$B$20,2,FALSE))</f>
        <v>8</v>
      </c>
    </row>
    <row r="33" spans="1:19" ht="15.75">
      <c r="A33" s="79" t="s">
        <v>30</v>
      </c>
      <c r="B33" s="194" t="s">
        <v>13</v>
      </c>
      <c r="C33" s="347">
        <v>45.426</v>
      </c>
      <c r="D33" s="136"/>
      <c r="E33" s="350"/>
      <c r="F33" s="136"/>
      <c r="G33" s="350">
        <f>IF(C33="","",MIN(C33+D33,IF(E33&lt;&gt;"",E33+F33,99)))</f>
        <v>45.426</v>
      </c>
      <c r="H33" s="155">
        <f t="shared" si="7"/>
        <v>2</v>
      </c>
      <c r="I33" s="85">
        <v>129.41</v>
      </c>
      <c r="J33" s="85">
        <v>129.63</v>
      </c>
      <c r="K33" s="354"/>
      <c r="L33" s="85"/>
      <c r="M33" s="85"/>
      <c r="N33" s="136"/>
      <c r="O33" s="85">
        <f t="shared" si="11"/>
        <v>129.63</v>
      </c>
      <c r="P33" s="155">
        <f t="shared" si="8"/>
        <v>4</v>
      </c>
      <c r="Q33" s="156">
        <f>IF(C33="","",H33+P33)</f>
        <v>6</v>
      </c>
      <c r="R33" s="89">
        <v>3</v>
      </c>
      <c r="S33" s="90">
        <f>IF(R33="","",VLOOKUP(R33,'Bodové hodnocení'!$A$1:$B$20,2,FALSE))</f>
        <v>9</v>
      </c>
    </row>
    <row r="34" spans="1:19" ht="16.5" thickBot="1">
      <c r="A34" s="91" t="s">
        <v>32</v>
      </c>
      <c r="B34" s="42" t="s">
        <v>10</v>
      </c>
      <c r="C34" s="348">
        <v>52.735</v>
      </c>
      <c r="D34" s="345">
        <v>20</v>
      </c>
      <c r="E34" s="158"/>
      <c r="F34" s="157"/>
      <c r="G34" s="351">
        <f t="shared" si="6"/>
        <v>72.735</v>
      </c>
      <c r="H34" s="159">
        <f t="shared" si="7"/>
        <v>10</v>
      </c>
      <c r="I34" s="343">
        <v>215.29</v>
      </c>
      <c r="J34" s="343">
        <v>215.46</v>
      </c>
      <c r="K34" s="353">
        <v>60</v>
      </c>
      <c r="L34" s="343"/>
      <c r="M34" s="343"/>
      <c r="N34" s="345"/>
      <c r="O34" s="356">
        <f t="shared" si="11"/>
        <v>275.46000000000004</v>
      </c>
      <c r="P34" s="159">
        <f t="shared" si="8"/>
        <v>13</v>
      </c>
      <c r="Q34" s="160">
        <f>IF(C34="","",H34+P34)</f>
        <v>23</v>
      </c>
      <c r="R34" s="76">
        <f>IF(Q34="","",RANK(Q34,$Q$22:$Q$34,1))</f>
        <v>12</v>
      </c>
      <c r="S34" s="77">
        <f>IF(R34="","",VLOOKUP(R34,'Bodové hodnocení'!$A$1:$B$20,2,FALSE))</f>
        <v>1</v>
      </c>
    </row>
    <row r="35" spans="1:19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65"/>
      <c r="O35" s="52"/>
      <c r="P35" s="166"/>
      <c r="Q35" s="166"/>
      <c r="R35" s="166"/>
      <c r="S35" s="166"/>
    </row>
  </sheetData>
  <sheetProtection selectLockedCells="1" selectUnlockedCells="1"/>
  <mergeCells count="29">
    <mergeCell ref="A1:S1"/>
    <mergeCell ref="A3:B4"/>
    <mergeCell ref="C3:H3"/>
    <mergeCell ref="I3:P3"/>
    <mergeCell ref="Q3:Q5"/>
    <mergeCell ref="R3:R5"/>
    <mergeCell ref="S3:S5"/>
    <mergeCell ref="C4:D4"/>
    <mergeCell ref="E4:F4"/>
    <mergeCell ref="G4:G5"/>
    <mergeCell ref="H4:H5"/>
    <mergeCell ref="I4:K4"/>
    <mergeCell ref="L4:N4"/>
    <mergeCell ref="O4:O5"/>
    <mergeCell ref="P4:P5"/>
    <mergeCell ref="A19:B20"/>
    <mergeCell ref="C19:H19"/>
    <mergeCell ref="I19:P19"/>
    <mergeCell ref="P20:P21"/>
    <mergeCell ref="Q19:Q21"/>
    <mergeCell ref="R19:R21"/>
    <mergeCell ref="S19:S21"/>
    <mergeCell ref="C20:D20"/>
    <mergeCell ref="E20:F20"/>
    <mergeCell ref="G20:G21"/>
    <mergeCell ref="H20:H21"/>
    <mergeCell ref="I20:K20"/>
    <mergeCell ref="L20:N20"/>
    <mergeCell ref="O20:O21"/>
  </mergeCells>
  <printOptions/>
  <pageMargins left="0.7874015748031497" right="0.5118110236220472" top="0.7874015748031497" bottom="0.5905511811023623" header="0.5118110236220472" footer="0.31496062992125984"/>
  <pageSetup horizontalDpi="300" verticalDpi="300" orientation="landscape" paperSize="9" scale="58" r:id="rId1"/>
  <headerFooter alignWithMargins="0">
    <oddFooter>&amp;CHlučinská liga mládeže - 6. ročník 2017 / 2018&amp;RPro HLM zpracoval Durlák Jan</oddFooter>
  </headerFooter>
  <ignoredErrors>
    <ignoredError sqref="G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90" zoomScaleNormal="90" zoomScalePageLayoutView="0" workbookViewId="0" topLeftCell="A1">
      <selection activeCell="C5" sqref="C5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2.7109375" style="0" customWidth="1"/>
    <col min="4" max="4" width="12.7109375" style="0" hidden="1" customWidth="1"/>
    <col min="5" max="8" width="13.7109375" style="0" customWidth="1"/>
    <col min="9" max="9" width="7.140625" style="0" hidden="1" customWidth="1"/>
    <col min="10" max="11" width="13.7109375" style="0" customWidth="1"/>
    <col min="12" max="12" width="9.421875" style="0" hidden="1" customWidth="1"/>
    <col min="13" max="14" width="13.7109375" style="0" customWidth="1"/>
    <col min="15" max="15" width="18.8515625" style="0" customWidth="1"/>
    <col min="16" max="16" width="10.7109375" style="54" customWidth="1"/>
    <col min="17" max="17" width="10.7109375" style="149" customWidth="1"/>
    <col min="18" max="27" width="9.140625" style="149" customWidth="1"/>
  </cols>
  <sheetData>
    <row r="1" spans="1:17" ht="22.5">
      <c r="A1" s="374" t="s">
        <v>75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ht="16.5" thickBot="1">
      <c r="A2" s="56"/>
    </row>
    <row r="3" spans="1:17" ht="15.75" customHeight="1" thickBot="1">
      <c r="A3" s="366" t="s">
        <v>34</v>
      </c>
      <c r="B3" s="366"/>
      <c r="C3" s="366" t="s">
        <v>91</v>
      </c>
      <c r="D3" s="366"/>
      <c r="E3" s="366"/>
      <c r="F3" s="366"/>
      <c r="G3" s="367" t="s">
        <v>48</v>
      </c>
      <c r="H3" s="367"/>
      <c r="I3" s="367"/>
      <c r="J3" s="367"/>
      <c r="K3" s="367"/>
      <c r="L3" s="367"/>
      <c r="M3" s="367"/>
      <c r="N3" s="367"/>
      <c r="O3" s="368" t="s">
        <v>37</v>
      </c>
      <c r="P3" s="369" t="s">
        <v>38</v>
      </c>
      <c r="Q3" s="370" t="s">
        <v>39</v>
      </c>
    </row>
    <row r="4" spans="1:17" ht="16.5" thickBot="1">
      <c r="A4" s="57" t="s">
        <v>40</v>
      </c>
      <c r="B4" s="58" t="s">
        <v>2</v>
      </c>
      <c r="C4" s="57" t="s">
        <v>57</v>
      </c>
      <c r="D4" s="59" t="s">
        <v>49</v>
      </c>
      <c r="E4" s="167" t="s">
        <v>43</v>
      </c>
      <c r="F4" s="168" t="s">
        <v>60</v>
      </c>
      <c r="G4" s="62" t="s">
        <v>45</v>
      </c>
      <c r="H4" s="63" t="s">
        <v>49</v>
      </c>
      <c r="I4" s="62"/>
      <c r="J4" s="63" t="s">
        <v>46</v>
      </c>
      <c r="K4" s="63" t="s">
        <v>49</v>
      </c>
      <c r="L4" s="63"/>
      <c r="M4" s="64" t="s">
        <v>43</v>
      </c>
      <c r="N4" s="61" t="s">
        <v>44</v>
      </c>
      <c r="O4" s="368"/>
      <c r="P4" s="369"/>
      <c r="Q4" s="370"/>
    </row>
    <row r="5" spans="1:19" ht="15.75">
      <c r="A5" s="65" t="s">
        <v>16</v>
      </c>
      <c r="B5" s="24" t="s">
        <v>17</v>
      </c>
      <c r="C5" s="66">
        <v>44.56</v>
      </c>
      <c r="D5" s="67"/>
      <c r="E5" s="68">
        <f>IF(C5="","",MAX(C5,D5))</f>
        <v>44.56</v>
      </c>
      <c r="F5" s="69">
        <f>IF(C5="","",RANK(E5,$E$5:$E$13,1))</f>
        <v>7</v>
      </c>
      <c r="G5" s="70"/>
      <c r="H5" s="134"/>
      <c r="I5" s="71">
        <f aca="true" t="shared" si="0" ref="I5:I13">IF(G5="","",G5+H5)</f>
      </c>
      <c r="J5" s="72"/>
      <c r="K5" s="135"/>
      <c r="L5" s="95">
        <f aca="true" t="shared" si="1" ref="L5:L13">IF(J5="","",J5+K5)</f>
      </c>
      <c r="M5" s="73">
        <f>IF(I5="","",MIN(L5,I5))</f>
      </c>
      <c r="N5" s="74">
        <f aca="true" t="shared" si="2" ref="N5:N13">IF(M5="","",RANK(M5,$M$5:$M$13,1))</f>
      </c>
      <c r="O5" s="75">
        <f aca="true" t="shared" si="3" ref="O5:O13">IF(F5="","",SUM(N5,F5))</f>
        <v>7</v>
      </c>
      <c r="P5" s="76">
        <f aca="true" t="shared" si="4" ref="P5:P13">IF(O5="","",RANK(O5,$O$5:$O$13,1))</f>
        <v>7</v>
      </c>
      <c r="Q5" s="77">
        <f>IF(P5="","",VLOOKUP(P5,'Bodové hodnocení'!$A$1:$B$20,2,FALSE))</f>
        <v>5</v>
      </c>
      <c r="R5" s="169"/>
      <c r="S5" s="169"/>
    </row>
    <row r="6" spans="1:19" ht="15.75">
      <c r="A6" s="79" t="s">
        <v>18</v>
      </c>
      <c r="B6" s="191" t="s">
        <v>4</v>
      </c>
      <c r="C6" s="80">
        <v>31.44</v>
      </c>
      <c r="D6" s="81"/>
      <c r="E6" s="82">
        <f aca="true" t="shared" si="5" ref="E6:E13">IF(C6="","",MAX(C6,D6))</f>
        <v>31.44</v>
      </c>
      <c r="F6" s="83">
        <f aca="true" t="shared" si="6" ref="F6:F13">IF(C6="","",RANK(E6,$E$5:$E$13,1))</f>
        <v>1</v>
      </c>
      <c r="G6" s="99"/>
      <c r="H6" s="136"/>
      <c r="I6" s="86">
        <f t="shared" si="0"/>
      </c>
      <c r="J6" s="85"/>
      <c r="K6" s="136"/>
      <c r="L6" s="86">
        <f t="shared" si="1"/>
      </c>
      <c r="M6" s="86">
        <f aca="true" t="shared" si="7" ref="M6:M13">IF(I6="","",MIN(L6,I6))</f>
      </c>
      <c r="N6" s="87">
        <f t="shared" si="2"/>
      </c>
      <c r="O6" s="88">
        <f t="shared" si="3"/>
        <v>1</v>
      </c>
      <c r="P6" s="89">
        <f t="shared" si="4"/>
        <v>1</v>
      </c>
      <c r="Q6" s="90">
        <f>IF(P6="","",VLOOKUP(P6,'Bodové hodnocení'!$A$1:$B$20,2,FALSE))</f>
        <v>11</v>
      </c>
      <c r="R6" s="169"/>
      <c r="S6" s="169"/>
    </row>
    <row r="7" spans="1:19" ht="15.75">
      <c r="A7" s="91" t="s">
        <v>19</v>
      </c>
      <c r="B7" s="33" t="s">
        <v>13</v>
      </c>
      <c r="C7" s="138">
        <v>56.2</v>
      </c>
      <c r="D7" s="139"/>
      <c r="E7" s="68">
        <f t="shared" si="5"/>
        <v>56.2</v>
      </c>
      <c r="F7" s="69">
        <f t="shared" si="6"/>
        <v>9</v>
      </c>
      <c r="G7" s="387" t="s">
        <v>97</v>
      </c>
      <c r="H7" s="388"/>
      <c r="I7" s="388"/>
      <c r="J7" s="388"/>
      <c r="K7" s="388"/>
      <c r="L7" s="388"/>
      <c r="M7" s="388"/>
      <c r="N7" s="389"/>
      <c r="O7" s="98">
        <f t="shared" si="3"/>
        <v>9</v>
      </c>
      <c r="P7" s="76">
        <f t="shared" si="4"/>
        <v>9</v>
      </c>
      <c r="Q7" s="77">
        <f>IF(P7="","",VLOOKUP(P7,'Bodové hodnocení'!$A$1:$B$20,2,FALSE))</f>
        <v>3</v>
      </c>
      <c r="R7" s="169"/>
      <c r="S7" s="169"/>
    </row>
    <row r="8" spans="1:19" ht="15.75">
      <c r="A8" s="79" t="s">
        <v>20</v>
      </c>
      <c r="B8" s="191" t="s">
        <v>5</v>
      </c>
      <c r="C8" s="80">
        <v>39.55</v>
      </c>
      <c r="D8" s="81"/>
      <c r="E8" s="82">
        <f t="shared" si="5"/>
        <v>39.55</v>
      </c>
      <c r="F8" s="83">
        <f t="shared" si="6"/>
        <v>4</v>
      </c>
      <c r="G8" s="99"/>
      <c r="H8" s="136"/>
      <c r="I8" s="86">
        <f t="shared" si="0"/>
      </c>
      <c r="J8" s="85"/>
      <c r="K8" s="136"/>
      <c r="L8" s="86">
        <f t="shared" si="1"/>
      </c>
      <c r="M8" s="86">
        <f t="shared" si="7"/>
      </c>
      <c r="N8" s="87">
        <f t="shared" si="2"/>
      </c>
      <c r="O8" s="88">
        <f t="shared" si="3"/>
        <v>4</v>
      </c>
      <c r="P8" s="89">
        <f t="shared" si="4"/>
        <v>4</v>
      </c>
      <c r="Q8" s="90">
        <f>IF(P8="","",VLOOKUP(P8,'Bodové hodnocení'!$A$1:$B$20,2,FALSE))</f>
        <v>8</v>
      </c>
      <c r="R8" s="169"/>
      <c r="S8" s="169"/>
    </row>
    <row r="9" spans="1:19" ht="15.75">
      <c r="A9" s="91" t="s">
        <v>21</v>
      </c>
      <c r="B9" s="39" t="s">
        <v>24</v>
      </c>
      <c r="C9" s="138">
        <v>32.11</v>
      </c>
      <c r="D9" s="139"/>
      <c r="E9" s="68">
        <f t="shared" si="5"/>
        <v>32.11</v>
      </c>
      <c r="F9" s="69">
        <f t="shared" si="6"/>
        <v>2</v>
      </c>
      <c r="G9" s="137"/>
      <c r="H9" s="134"/>
      <c r="I9" s="95">
        <f t="shared" si="0"/>
      </c>
      <c r="J9" s="94"/>
      <c r="K9" s="134"/>
      <c r="L9" s="95">
        <f t="shared" si="1"/>
      </c>
      <c r="M9" s="96">
        <f t="shared" si="7"/>
      </c>
      <c r="N9" s="97">
        <f t="shared" si="2"/>
      </c>
      <c r="O9" s="98">
        <f t="shared" si="3"/>
        <v>2</v>
      </c>
      <c r="P9" s="76">
        <f t="shared" si="4"/>
        <v>2</v>
      </c>
      <c r="Q9" s="77">
        <f>IF(P9="","",VLOOKUP(P9,'Bodové hodnocení'!$A$1:$B$20,2,FALSE))</f>
        <v>10</v>
      </c>
      <c r="R9" s="169"/>
      <c r="S9" s="169"/>
    </row>
    <row r="10" spans="1:19" ht="15.75">
      <c r="A10" s="79" t="s">
        <v>22</v>
      </c>
      <c r="B10" s="192" t="s">
        <v>14</v>
      </c>
      <c r="C10" s="80">
        <v>35.11</v>
      </c>
      <c r="D10" s="81"/>
      <c r="E10" s="82">
        <f t="shared" si="5"/>
        <v>35.11</v>
      </c>
      <c r="F10" s="83">
        <f t="shared" si="6"/>
        <v>3</v>
      </c>
      <c r="G10" s="99"/>
      <c r="H10" s="136"/>
      <c r="I10" s="86">
        <f t="shared" si="0"/>
      </c>
      <c r="J10" s="85"/>
      <c r="K10" s="136"/>
      <c r="L10" s="86">
        <f t="shared" si="1"/>
      </c>
      <c r="M10" s="86">
        <f t="shared" si="7"/>
      </c>
      <c r="N10" s="87">
        <f t="shared" si="2"/>
      </c>
      <c r="O10" s="88">
        <f t="shared" si="3"/>
        <v>3</v>
      </c>
      <c r="P10" s="89">
        <f t="shared" si="4"/>
        <v>3</v>
      </c>
      <c r="Q10" s="90">
        <f>IF(P10="","",VLOOKUP(P10,'Bodové hodnocení'!$A$1:$B$20,2,FALSE))</f>
        <v>9</v>
      </c>
      <c r="R10" s="169"/>
      <c r="S10" s="169"/>
    </row>
    <row r="11" spans="1:19" ht="15.75">
      <c r="A11" s="91" t="s">
        <v>23</v>
      </c>
      <c r="B11" s="39" t="s">
        <v>6</v>
      </c>
      <c r="C11" s="138">
        <v>40.51</v>
      </c>
      <c r="D11" s="139"/>
      <c r="E11" s="68">
        <f t="shared" si="5"/>
        <v>40.51</v>
      </c>
      <c r="F11" s="69">
        <f t="shared" si="6"/>
        <v>5</v>
      </c>
      <c r="G11" s="137"/>
      <c r="H11" s="134"/>
      <c r="I11" s="95">
        <f t="shared" si="0"/>
      </c>
      <c r="J11" s="94"/>
      <c r="K11" s="134"/>
      <c r="L11" s="95">
        <f t="shared" si="1"/>
      </c>
      <c r="M11" s="96">
        <f t="shared" si="7"/>
      </c>
      <c r="N11" s="97">
        <f t="shared" si="2"/>
      </c>
      <c r="O11" s="98">
        <f t="shared" si="3"/>
        <v>5</v>
      </c>
      <c r="P11" s="76">
        <f t="shared" si="4"/>
        <v>5</v>
      </c>
      <c r="Q11" s="77">
        <f>IF(P11="","",VLOOKUP(P11,'Bodové hodnocení'!$A$1:$B$20,2,FALSE))</f>
        <v>7</v>
      </c>
      <c r="R11" s="169"/>
      <c r="S11" s="169"/>
    </row>
    <row r="12" spans="1:19" ht="15.75">
      <c r="A12" s="79" t="s">
        <v>25</v>
      </c>
      <c r="B12" s="192" t="s">
        <v>7</v>
      </c>
      <c r="C12" s="80">
        <v>41.08</v>
      </c>
      <c r="D12" s="81"/>
      <c r="E12" s="82">
        <f t="shared" si="5"/>
        <v>41.08</v>
      </c>
      <c r="F12" s="83">
        <f t="shared" si="6"/>
        <v>6</v>
      </c>
      <c r="G12" s="99"/>
      <c r="H12" s="136"/>
      <c r="I12" s="86">
        <f t="shared" si="0"/>
      </c>
      <c r="J12" s="85"/>
      <c r="K12" s="136"/>
      <c r="L12" s="86">
        <f t="shared" si="1"/>
      </c>
      <c r="M12" s="86">
        <f t="shared" si="7"/>
      </c>
      <c r="N12" s="87">
        <f t="shared" si="2"/>
      </c>
      <c r="O12" s="88">
        <f t="shared" si="3"/>
        <v>6</v>
      </c>
      <c r="P12" s="89">
        <f t="shared" si="4"/>
        <v>6</v>
      </c>
      <c r="Q12" s="90">
        <f>IF(P12="","",VLOOKUP(P12,'Bodové hodnocení'!$A$1:$B$20,2,FALSE))</f>
        <v>6</v>
      </c>
      <c r="R12" s="169"/>
      <c r="S12" s="169"/>
    </row>
    <row r="13" spans="1:19" ht="16.5" thickBot="1">
      <c r="A13" s="91" t="s">
        <v>26</v>
      </c>
      <c r="B13" s="41" t="s">
        <v>10</v>
      </c>
      <c r="C13" s="138">
        <v>49.36</v>
      </c>
      <c r="D13" s="139"/>
      <c r="E13" s="68">
        <f t="shared" si="5"/>
        <v>49.36</v>
      </c>
      <c r="F13" s="69">
        <f t="shared" si="6"/>
        <v>8</v>
      </c>
      <c r="G13" s="137"/>
      <c r="H13" s="134"/>
      <c r="I13" s="95">
        <f t="shared" si="0"/>
      </c>
      <c r="J13" s="94"/>
      <c r="K13" s="134"/>
      <c r="L13" s="95">
        <f t="shared" si="1"/>
      </c>
      <c r="M13" s="96">
        <f t="shared" si="7"/>
      </c>
      <c r="N13" s="97">
        <f t="shared" si="2"/>
      </c>
      <c r="O13" s="98">
        <f t="shared" si="3"/>
        <v>8</v>
      </c>
      <c r="P13" s="76">
        <f t="shared" si="4"/>
        <v>8</v>
      </c>
      <c r="Q13" s="77">
        <f>IF(P13="","",VLOOKUP(P13,'Bodové hodnocení'!$A$1:$B$20,2,FALSE))</f>
        <v>4</v>
      </c>
      <c r="R13" s="169"/>
      <c r="S13" s="169"/>
    </row>
    <row r="14" spans="1:19" ht="16.5" thickBot="1">
      <c r="A14" s="100"/>
      <c r="B14" s="100"/>
      <c r="C14" s="101"/>
      <c r="D14" s="101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2"/>
      <c r="Q14" s="103"/>
      <c r="R14" s="169"/>
      <c r="S14" s="169"/>
    </row>
    <row r="15" spans="1:19" ht="16.5" thickBot="1">
      <c r="A15" s="366" t="s">
        <v>47</v>
      </c>
      <c r="B15" s="366"/>
      <c r="C15" s="366" t="s">
        <v>91</v>
      </c>
      <c r="D15" s="366"/>
      <c r="E15" s="366"/>
      <c r="F15" s="366"/>
      <c r="G15" s="367" t="s">
        <v>48</v>
      </c>
      <c r="H15" s="367"/>
      <c r="I15" s="367"/>
      <c r="J15" s="367"/>
      <c r="K15" s="367"/>
      <c r="L15" s="367"/>
      <c r="M15" s="367"/>
      <c r="N15" s="367"/>
      <c r="O15" s="368" t="s">
        <v>37</v>
      </c>
      <c r="P15" s="369" t="s">
        <v>38</v>
      </c>
      <c r="Q15" s="370" t="s">
        <v>39</v>
      </c>
      <c r="R15" s="169"/>
      <c r="S15" s="169"/>
    </row>
    <row r="16" spans="1:19" ht="16.5" thickBot="1">
      <c r="A16" s="140" t="s">
        <v>40</v>
      </c>
      <c r="B16" s="58" t="s">
        <v>2</v>
      </c>
      <c r="C16" s="57" t="s">
        <v>57</v>
      </c>
      <c r="D16" s="59" t="s">
        <v>49</v>
      </c>
      <c r="E16" s="167" t="s">
        <v>43</v>
      </c>
      <c r="F16" s="168" t="s">
        <v>60</v>
      </c>
      <c r="G16" s="57" t="s">
        <v>45</v>
      </c>
      <c r="H16" s="63" t="s">
        <v>49</v>
      </c>
      <c r="I16" s="142"/>
      <c r="J16" s="59" t="s">
        <v>46</v>
      </c>
      <c r="K16" s="63" t="s">
        <v>49</v>
      </c>
      <c r="L16" s="63"/>
      <c r="M16" s="141" t="s">
        <v>43</v>
      </c>
      <c r="N16" s="61" t="s">
        <v>44</v>
      </c>
      <c r="O16" s="368"/>
      <c r="P16" s="369"/>
      <c r="Q16" s="370"/>
      <c r="R16" s="169"/>
      <c r="S16" s="169"/>
    </row>
    <row r="17" spans="1:19" ht="15.75">
      <c r="A17" s="65" t="s">
        <v>16</v>
      </c>
      <c r="B17" s="49" t="s">
        <v>17</v>
      </c>
      <c r="C17" s="66">
        <v>31.47</v>
      </c>
      <c r="D17" s="143"/>
      <c r="E17" s="68">
        <f>IF(C17="","",MAX(C17,D17))</f>
        <v>31.47</v>
      </c>
      <c r="F17" s="129">
        <f aca="true" t="shared" si="8" ref="F17:F31">IF(C17="","",RANK(E17,$E$17:$E$31,1))</f>
        <v>5</v>
      </c>
      <c r="G17" s="144"/>
      <c r="H17" s="135"/>
      <c r="I17" s="71">
        <f aca="true" t="shared" si="9" ref="I17:I31">IF(G17="","",G17+H17)</f>
      </c>
      <c r="J17" s="72"/>
      <c r="K17" s="135"/>
      <c r="L17" s="71">
        <f aca="true" t="shared" si="10" ref="L17:L31">IF(J17="","",J17+K17)</f>
      </c>
      <c r="M17" s="118">
        <f aca="true" t="shared" si="11" ref="M17:M31">IF(I17="","",MIN(L17,I17))</f>
      </c>
      <c r="N17" s="74">
        <f aca="true" t="shared" si="12" ref="N17:N22">IF(M17="","",RANK(M17,$M$17:$M$31,1))</f>
      </c>
      <c r="O17" s="98">
        <f aca="true" t="shared" si="13" ref="O17:O31">IF(F17="","",SUM(N17,F17))</f>
        <v>5</v>
      </c>
      <c r="P17" s="76">
        <f aca="true" t="shared" si="14" ref="P17:P31">IF(O17="","",RANK(O17,$O$17:$O$31,1))</f>
        <v>5</v>
      </c>
      <c r="Q17" s="77">
        <f>IF(P17="","",VLOOKUP(P17,'Bodové hodnocení'!$A$1:$B$20,2,FALSE))</f>
        <v>7</v>
      </c>
      <c r="R17" s="169"/>
      <c r="S17" s="169"/>
    </row>
    <row r="18" spans="1:19" ht="15.75">
      <c r="A18" s="79" t="s">
        <v>18</v>
      </c>
      <c r="B18" s="191" t="s">
        <v>4</v>
      </c>
      <c r="C18" s="80">
        <v>52.57</v>
      </c>
      <c r="D18" s="145"/>
      <c r="E18" s="82">
        <f>IF(C18="","",MAX(C18,D18))</f>
        <v>52.57</v>
      </c>
      <c r="F18" s="87">
        <f t="shared" si="8"/>
        <v>14</v>
      </c>
      <c r="G18" s="99"/>
      <c r="H18" s="136"/>
      <c r="I18" s="86">
        <f t="shared" si="9"/>
      </c>
      <c r="J18" s="85"/>
      <c r="K18" s="136"/>
      <c r="L18" s="86">
        <f t="shared" si="10"/>
      </c>
      <c r="M18" s="86">
        <f t="shared" si="11"/>
      </c>
      <c r="N18" s="87">
        <f t="shared" si="12"/>
      </c>
      <c r="O18" s="88">
        <f t="shared" si="13"/>
        <v>14</v>
      </c>
      <c r="P18" s="89">
        <f t="shared" si="14"/>
        <v>14</v>
      </c>
      <c r="Q18" s="90">
        <f>IF(P18="","",VLOOKUP(P18,'Bodové hodnocení'!$A$1:$B$20,2,FALSE))</f>
        <v>1</v>
      </c>
      <c r="R18" s="169"/>
      <c r="S18" s="169"/>
    </row>
    <row r="19" spans="1:19" ht="15.75">
      <c r="A19" s="91" t="s">
        <v>19</v>
      </c>
      <c r="B19" s="33" t="s">
        <v>13</v>
      </c>
      <c r="C19" s="92">
        <v>38.06</v>
      </c>
      <c r="D19" s="127"/>
      <c r="E19" s="68">
        <f>IF(C19="","",MAX(C19,D19))</f>
        <v>38.06</v>
      </c>
      <c r="F19" s="129">
        <f t="shared" si="8"/>
        <v>10</v>
      </c>
      <c r="G19" s="130"/>
      <c r="H19" s="134"/>
      <c r="I19" s="95">
        <f t="shared" si="9"/>
      </c>
      <c r="J19" s="94"/>
      <c r="K19" s="134"/>
      <c r="L19" s="95">
        <f t="shared" si="10"/>
      </c>
      <c r="M19" s="96">
        <f t="shared" si="11"/>
      </c>
      <c r="N19" s="97">
        <f t="shared" si="12"/>
      </c>
      <c r="O19" s="98">
        <f t="shared" si="13"/>
        <v>10</v>
      </c>
      <c r="P19" s="76">
        <f t="shared" si="14"/>
        <v>10</v>
      </c>
      <c r="Q19" s="77">
        <f>IF(P19="","",VLOOKUP(P19,'Bodové hodnocení'!$A$1:$B$20,2,FALSE))</f>
        <v>2</v>
      </c>
      <c r="R19" s="169"/>
      <c r="S19" s="169"/>
    </row>
    <row r="20" spans="1:19" ht="15.75">
      <c r="A20" s="79" t="s">
        <v>20</v>
      </c>
      <c r="B20" s="191" t="s">
        <v>12</v>
      </c>
      <c r="C20" s="80">
        <v>37</v>
      </c>
      <c r="D20" s="145"/>
      <c r="E20" s="82">
        <f aca="true" t="shared" si="15" ref="E20:E27">IF(C20="","",MAX(C20,D20))</f>
        <v>37</v>
      </c>
      <c r="F20" s="87">
        <f t="shared" si="8"/>
        <v>7</v>
      </c>
      <c r="G20" s="99"/>
      <c r="H20" s="136"/>
      <c r="I20" s="86">
        <f t="shared" si="9"/>
      </c>
      <c r="J20" s="85"/>
      <c r="K20" s="136"/>
      <c r="L20" s="86">
        <f t="shared" si="10"/>
      </c>
      <c r="M20" s="86">
        <f t="shared" si="11"/>
      </c>
      <c r="N20" s="87">
        <f t="shared" si="12"/>
      </c>
      <c r="O20" s="88">
        <f t="shared" si="13"/>
        <v>7</v>
      </c>
      <c r="P20" s="89">
        <f t="shared" si="14"/>
        <v>7</v>
      </c>
      <c r="Q20" s="90">
        <f>IF(P20="","",VLOOKUP(P20,'Bodové hodnocení'!$A$1:$B$20,2,FALSE))</f>
        <v>5</v>
      </c>
      <c r="R20" s="169"/>
      <c r="S20" s="169"/>
    </row>
    <row r="21" spans="1:19" ht="15.75">
      <c r="A21" s="91" t="s">
        <v>21</v>
      </c>
      <c r="B21" s="39" t="s">
        <v>5</v>
      </c>
      <c r="C21" s="92">
        <v>25.33</v>
      </c>
      <c r="D21" s="127"/>
      <c r="E21" s="68">
        <f t="shared" si="15"/>
        <v>25.33</v>
      </c>
      <c r="F21" s="129">
        <f t="shared" si="8"/>
        <v>2</v>
      </c>
      <c r="G21" s="130"/>
      <c r="H21" s="134"/>
      <c r="I21" s="95">
        <f t="shared" si="9"/>
      </c>
      <c r="J21" s="94"/>
      <c r="K21" s="134"/>
      <c r="L21" s="95">
        <f t="shared" si="10"/>
      </c>
      <c r="M21" s="96">
        <f t="shared" si="11"/>
      </c>
      <c r="N21" s="97">
        <f t="shared" si="12"/>
      </c>
      <c r="O21" s="98">
        <f t="shared" si="13"/>
        <v>2</v>
      </c>
      <c r="P21" s="76">
        <f t="shared" si="14"/>
        <v>2</v>
      </c>
      <c r="Q21" s="77">
        <f>IF(P21="","",VLOOKUP(P21,'Bodové hodnocení'!$A$1:$B$20,2,FALSE))</f>
        <v>10</v>
      </c>
      <c r="R21" s="169"/>
      <c r="S21" s="169"/>
    </row>
    <row r="22" spans="1:17" ht="15.75">
      <c r="A22" s="79" t="s">
        <v>22</v>
      </c>
      <c r="B22" s="192" t="s">
        <v>24</v>
      </c>
      <c r="C22" s="80">
        <v>48.25</v>
      </c>
      <c r="D22" s="145"/>
      <c r="E22" s="82">
        <f t="shared" si="15"/>
        <v>48.25</v>
      </c>
      <c r="F22" s="87">
        <f t="shared" si="8"/>
        <v>13</v>
      </c>
      <c r="G22" s="99"/>
      <c r="H22" s="136"/>
      <c r="I22" s="86">
        <f t="shared" si="9"/>
      </c>
      <c r="J22" s="85"/>
      <c r="K22" s="136"/>
      <c r="L22" s="86">
        <f t="shared" si="10"/>
      </c>
      <c r="M22" s="86">
        <f t="shared" si="11"/>
      </c>
      <c r="N22" s="87">
        <f t="shared" si="12"/>
      </c>
      <c r="O22" s="88">
        <f t="shared" si="13"/>
        <v>13</v>
      </c>
      <c r="P22" s="89">
        <f t="shared" si="14"/>
        <v>13</v>
      </c>
      <c r="Q22" s="90">
        <f>IF(P22="","",VLOOKUP(P22,'Bodové hodnocení'!$A$1:$B$20,2,FALSE))</f>
        <v>1</v>
      </c>
    </row>
    <row r="23" spans="1:17" ht="15.75">
      <c r="A23" s="91" t="s">
        <v>23</v>
      </c>
      <c r="B23" s="39" t="s">
        <v>31</v>
      </c>
      <c r="C23" s="92">
        <v>31.4</v>
      </c>
      <c r="D23" s="127"/>
      <c r="E23" s="68">
        <f t="shared" si="15"/>
        <v>31.4</v>
      </c>
      <c r="F23" s="129">
        <f t="shared" si="8"/>
        <v>4</v>
      </c>
      <c r="G23" s="387" t="s">
        <v>97</v>
      </c>
      <c r="H23" s="388"/>
      <c r="I23" s="388"/>
      <c r="J23" s="388"/>
      <c r="K23" s="388"/>
      <c r="L23" s="388"/>
      <c r="M23" s="388"/>
      <c r="N23" s="389"/>
      <c r="O23" s="98">
        <f t="shared" si="13"/>
        <v>4</v>
      </c>
      <c r="P23" s="76">
        <f t="shared" si="14"/>
        <v>4</v>
      </c>
      <c r="Q23" s="77">
        <f>IF(P23="","",VLOOKUP(P23,'Bodové hodnocení'!$A$1:$B$20,2,FALSE))</f>
        <v>8</v>
      </c>
    </row>
    <row r="24" spans="1:17" ht="15.75">
      <c r="A24" s="79" t="s">
        <v>25</v>
      </c>
      <c r="B24" s="192" t="s">
        <v>9</v>
      </c>
      <c r="C24" s="80">
        <v>27.26</v>
      </c>
      <c r="D24" s="145"/>
      <c r="E24" s="82">
        <f t="shared" si="15"/>
        <v>27.26</v>
      </c>
      <c r="F24" s="87">
        <f t="shared" si="8"/>
        <v>3</v>
      </c>
      <c r="G24" s="99"/>
      <c r="H24" s="136"/>
      <c r="I24" s="86">
        <f t="shared" si="9"/>
      </c>
      <c r="J24" s="85"/>
      <c r="K24" s="136"/>
      <c r="L24" s="86">
        <f t="shared" si="10"/>
      </c>
      <c r="M24" s="86">
        <f t="shared" si="11"/>
      </c>
      <c r="N24" s="87">
        <f aca="true" t="shared" si="16" ref="N24:N31">IF(M24="","",RANK(M24,$M$17:$M$31,1))</f>
      </c>
      <c r="O24" s="88">
        <f t="shared" si="13"/>
        <v>3</v>
      </c>
      <c r="P24" s="89">
        <f t="shared" si="14"/>
        <v>3</v>
      </c>
      <c r="Q24" s="90">
        <f>IF(P24="","",VLOOKUP(P24,'Bodové hodnocení'!$A$1:$B$20,2,FALSE))</f>
        <v>9</v>
      </c>
    </row>
    <row r="25" spans="1:17" ht="15.75">
      <c r="A25" s="91" t="s">
        <v>26</v>
      </c>
      <c r="B25" s="41" t="s">
        <v>14</v>
      </c>
      <c r="C25" s="92">
        <v>22.02</v>
      </c>
      <c r="D25" s="127"/>
      <c r="E25" s="68">
        <f t="shared" si="15"/>
        <v>22.02</v>
      </c>
      <c r="F25" s="129">
        <f t="shared" si="8"/>
        <v>1</v>
      </c>
      <c r="G25" s="130"/>
      <c r="H25" s="134"/>
      <c r="I25" s="95">
        <f t="shared" si="9"/>
      </c>
      <c r="J25" s="94"/>
      <c r="K25" s="134"/>
      <c r="L25" s="95">
        <f t="shared" si="10"/>
      </c>
      <c r="M25" s="96">
        <f t="shared" si="11"/>
      </c>
      <c r="N25" s="97">
        <f t="shared" si="16"/>
      </c>
      <c r="O25" s="98">
        <f t="shared" si="13"/>
        <v>1</v>
      </c>
      <c r="P25" s="76">
        <f t="shared" si="14"/>
        <v>1</v>
      </c>
      <c r="Q25" s="77">
        <f>IF(P25="","",VLOOKUP(P25,'Bodové hodnocení'!$A$1:$B$20,2,FALSE))</f>
        <v>11</v>
      </c>
    </row>
    <row r="26" spans="1:17" ht="15.75">
      <c r="A26" s="79" t="s">
        <v>27</v>
      </c>
      <c r="B26" s="193" t="s">
        <v>6</v>
      </c>
      <c r="C26" s="80">
        <v>37.22</v>
      </c>
      <c r="D26" s="145"/>
      <c r="E26" s="82">
        <f t="shared" si="15"/>
        <v>37.22</v>
      </c>
      <c r="F26" s="87">
        <f t="shared" si="8"/>
        <v>8</v>
      </c>
      <c r="G26" s="99"/>
      <c r="H26" s="136"/>
      <c r="I26" s="86">
        <f t="shared" si="9"/>
      </c>
      <c r="J26" s="85"/>
      <c r="K26" s="136"/>
      <c r="L26" s="86">
        <f t="shared" si="10"/>
      </c>
      <c r="M26" s="86">
        <f t="shared" si="11"/>
      </c>
      <c r="N26" s="87">
        <f t="shared" si="16"/>
      </c>
      <c r="O26" s="88">
        <f t="shared" si="13"/>
        <v>8</v>
      </c>
      <c r="P26" s="89">
        <f t="shared" si="14"/>
        <v>8</v>
      </c>
      <c r="Q26" s="90">
        <f>IF(P26="","",VLOOKUP(P26,'Bodové hodnocení'!$A$1:$B$20,2,FALSE))</f>
        <v>4</v>
      </c>
    </row>
    <row r="27" spans="1:17" ht="15.75">
      <c r="A27" s="132" t="s">
        <v>28</v>
      </c>
      <c r="B27" s="39" t="s">
        <v>29</v>
      </c>
      <c r="C27" s="92">
        <v>42.02</v>
      </c>
      <c r="D27" s="127"/>
      <c r="E27" s="68">
        <f t="shared" si="15"/>
        <v>42.02</v>
      </c>
      <c r="F27" s="129">
        <f t="shared" si="8"/>
        <v>11</v>
      </c>
      <c r="G27" s="130"/>
      <c r="H27" s="134"/>
      <c r="I27" s="95">
        <f t="shared" si="9"/>
      </c>
      <c r="J27" s="94"/>
      <c r="K27" s="134"/>
      <c r="L27" s="95">
        <f t="shared" si="10"/>
      </c>
      <c r="M27" s="96">
        <f t="shared" si="11"/>
      </c>
      <c r="N27" s="97">
        <f t="shared" si="16"/>
      </c>
      <c r="O27" s="98">
        <f t="shared" si="13"/>
        <v>11</v>
      </c>
      <c r="P27" s="76">
        <f t="shared" si="14"/>
        <v>11</v>
      </c>
      <c r="Q27" s="77">
        <f>IF(P27="","",VLOOKUP(P27,'Bodové hodnocení'!$A$1:$B$20,2,FALSE))</f>
        <v>1</v>
      </c>
    </row>
    <row r="28" spans="1:17" ht="15.75">
      <c r="A28" s="79" t="s">
        <v>30</v>
      </c>
      <c r="B28" s="194" t="s">
        <v>7</v>
      </c>
      <c r="C28" s="147">
        <v>37.52</v>
      </c>
      <c r="D28" s="145"/>
      <c r="E28" s="82">
        <f>IF(C28="","",MAX(C28,D28))</f>
        <v>37.52</v>
      </c>
      <c r="F28" s="87">
        <f t="shared" si="8"/>
        <v>9</v>
      </c>
      <c r="G28" s="99"/>
      <c r="H28" s="136"/>
      <c r="I28" s="86">
        <f t="shared" si="9"/>
      </c>
      <c r="J28" s="85"/>
      <c r="K28" s="136"/>
      <c r="L28" s="86">
        <f t="shared" si="10"/>
      </c>
      <c r="M28" s="86">
        <f t="shared" si="11"/>
      </c>
      <c r="N28" s="87">
        <f t="shared" si="16"/>
      </c>
      <c r="O28" s="88">
        <f t="shared" si="13"/>
        <v>9</v>
      </c>
      <c r="P28" s="89">
        <f t="shared" si="14"/>
        <v>9</v>
      </c>
      <c r="Q28" s="90">
        <f>IF(P28="","",VLOOKUP(P28,'Bodové hodnocení'!$A$1:$B$20,2,FALSE))</f>
        <v>3</v>
      </c>
    </row>
    <row r="29" spans="1:17" ht="15.75">
      <c r="A29" s="132" t="s">
        <v>32</v>
      </c>
      <c r="B29" s="42" t="s">
        <v>98</v>
      </c>
      <c r="C29" s="92">
        <v>43.24</v>
      </c>
      <c r="D29" s="146"/>
      <c r="E29" s="68">
        <f>IF(C29="","",MAX(C29,D29))</f>
        <v>43.24</v>
      </c>
      <c r="F29" s="129">
        <f t="shared" si="8"/>
        <v>12</v>
      </c>
      <c r="G29" s="130"/>
      <c r="H29" s="134"/>
      <c r="I29" s="95">
        <f t="shared" si="9"/>
      </c>
      <c r="J29" s="94"/>
      <c r="K29" s="134"/>
      <c r="L29" s="95">
        <f t="shared" si="10"/>
      </c>
      <c r="M29" s="96">
        <f t="shared" si="11"/>
      </c>
      <c r="N29" s="97">
        <f t="shared" si="16"/>
      </c>
      <c r="O29" s="98">
        <f t="shared" si="13"/>
        <v>12</v>
      </c>
      <c r="P29" s="76">
        <f t="shared" si="14"/>
        <v>12</v>
      </c>
      <c r="Q29" s="77">
        <f>IF(P29="","",VLOOKUP(P29,'Bodové hodnocení'!$A$1:$B$20,2,FALSE))</f>
        <v>1</v>
      </c>
    </row>
    <row r="30" spans="1:17" ht="15.75">
      <c r="A30" s="79" t="s">
        <v>61</v>
      </c>
      <c r="B30" s="193" t="s">
        <v>8</v>
      </c>
      <c r="C30" s="147">
        <v>63.14</v>
      </c>
      <c r="D30" s="145"/>
      <c r="E30" s="82">
        <f>IF(C30="","",MAX(C30,D30))</f>
        <v>63.14</v>
      </c>
      <c r="F30" s="87">
        <f t="shared" si="8"/>
        <v>15</v>
      </c>
      <c r="G30" s="99"/>
      <c r="H30" s="136"/>
      <c r="I30" s="86">
        <f t="shared" si="9"/>
      </c>
      <c r="J30" s="85"/>
      <c r="K30" s="136"/>
      <c r="L30" s="86">
        <f t="shared" si="10"/>
      </c>
      <c r="M30" s="86">
        <f t="shared" si="11"/>
      </c>
      <c r="N30" s="87">
        <f t="shared" si="16"/>
      </c>
      <c r="O30" s="88">
        <f t="shared" si="13"/>
        <v>15</v>
      </c>
      <c r="P30" s="89">
        <f t="shared" si="14"/>
        <v>15</v>
      </c>
      <c r="Q30" s="90">
        <f>IF(P30="","",VLOOKUP(P30,'Bodové hodnocení'!$A$1:$B$20,2,FALSE))</f>
        <v>1</v>
      </c>
    </row>
    <row r="31" spans="1:17" ht="16.5" thickBot="1">
      <c r="A31" s="225" t="s">
        <v>86</v>
      </c>
      <c r="B31" s="46" t="s">
        <v>10</v>
      </c>
      <c r="C31" s="226">
        <v>36.41</v>
      </c>
      <c r="D31" s="227"/>
      <c r="E31" s="228">
        <f>IF(C31="","",MAX(C31,D31))</f>
        <v>36.41</v>
      </c>
      <c r="F31" s="229">
        <f t="shared" si="8"/>
        <v>6</v>
      </c>
      <c r="G31" s="230"/>
      <c r="H31" s="231"/>
      <c r="I31" s="232">
        <f t="shared" si="9"/>
      </c>
      <c r="J31" s="233"/>
      <c r="K31" s="231"/>
      <c r="L31" s="232">
        <f t="shared" si="10"/>
      </c>
      <c r="M31" s="234">
        <f t="shared" si="11"/>
      </c>
      <c r="N31" s="235">
        <f t="shared" si="16"/>
      </c>
      <c r="O31" s="236">
        <f t="shared" si="13"/>
        <v>6</v>
      </c>
      <c r="P31" s="237">
        <f t="shared" si="14"/>
        <v>6</v>
      </c>
      <c r="Q31" s="238">
        <f>IF(P31="","",VLOOKUP(P31,'Bodové hodnocení'!$A$1:$B$20,2,FALSE))</f>
        <v>6</v>
      </c>
    </row>
    <row r="32" spans="1:17" ht="1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133"/>
      <c r="Q32" s="165"/>
    </row>
  </sheetData>
  <sheetProtection selectLockedCells="1" selectUnlockedCells="1"/>
  <mergeCells count="15">
    <mergeCell ref="Q15:Q16"/>
    <mergeCell ref="A1:Q1"/>
    <mergeCell ref="A3:B3"/>
    <mergeCell ref="C3:F3"/>
    <mergeCell ref="G3:N3"/>
    <mergeCell ref="O3:O4"/>
    <mergeCell ref="P3:P4"/>
    <mergeCell ref="Q3:Q4"/>
    <mergeCell ref="G7:N7"/>
    <mergeCell ref="G23:N23"/>
    <mergeCell ref="A15:B15"/>
    <mergeCell ref="C15:F15"/>
    <mergeCell ref="G15:N15"/>
    <mergeCell ref="O15:O16"/>
    <mergeCell ref="P15:P16"/>
  </mergeCells>
  <printOptions/>
  <pageMargins left="0.7874015748031497" right="0.31496062992125984" top="0.7874015748031497" bottom="0.5905511811023623" header="0.5118110236220472" footer="0.31496062992125984"/>
  <pageSetup horizontalDpi="300" verticalDpi="300" orientation="landscape" paperSize="9" scale="67" r:id="rId1"/>
  <headerFooter alignWithMargins="0">
    <oddFooter>&amp;CHlučinská liga mládeže - 6. ročník 2017 / 2018&amp;RPro HLM zpracoval Durlák Jan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2018-06-17T15:08:17Z</cp:lastPrinted>
  <dcterms:modified xsi:type="dcterms:W3CDTF">2018-06-17T15:11:25Z</dcterms:modified>
  <cp:category/>
  <cp:version/>
  <cp:contentType/>
  <cp:contentStatus/>
</cp:coreProperties>
</file>