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2" activeTab="2"/>
  </bookViews>
  <sheets>
    <sheet name="HLM - mladší" sheetId="1" r:id="rId1"/>
    <sheet name="HLM - starší" sheetId="2" r:id="rId2"/>
    <sheet name="8. kolo - Bobrovníky" sheetId="3" r:id="rId3"/>
    <sheet name="7. kolo - Ludgeřovice" sheetId="4" r:id="rId4"/>
    <sheet name="6. kolo - Dobroslavice" sheetId="5" r:id="rId5"/>
    <sheet name="5. kolo - Darkovice" sheetId="6" r:id="rId6"/>
    <sheet name="4. kolo - Markvartovice" sheetId="7" r:id="rId7"/>
    <sheet name="3. kolo - Dobroslavice" sheetId="8" r:id="rId8"/>
    <sheet name="2. kolo - Závada" sheetId="9" r:id="rId9"/>
    <sheet name="1. kolo - Děhylov" sheetId="10" r:id="rId10"/>
    <sheet name="Bodové hodnocení" sheetId="11" r:id="rId11"/>
  </sheets>
  <definedNames>
    <definedName name="_xlnm.Print_Area" localSheetId="9">'1. kolo - Děhylov'!$A$1:$Q$32</definedName>
    <definedName name="_xlnm.Print_Area" localSheetId="8">'2. kolo - Závada'!$A$1:$Q$33</definedName>
    <definedName name="_xlnm.Print_Area" localSheetId="7">'3. kolo - Dobroslavice'!$A$1:$J$31</definedName>
    <definedName name="_xlnm.Print_Area" localSheetId="6">'4. kolo - Markvartovice'!$A$1:$Q$32</definedName>
    <definedName name="_xlnm.Print_Area" localSheetId="5">'5. kolo - Darkovice'!$A$1:$S$31</definedName>
    <definedName name="_xlnm.Print_Area" localSheetId="4">'6. kolo - Dobroslavice'!$A$1:$Q$32</definedName>
    <definedName name="_xlnm.Print_Area" localSheetId="3">'7. kolo - Ludgeřovice'!$A$1:$Q$32</definedName>
    <definedName name="_xlnm.Print_Area" localSheetId="2">'8. kolo - Bobrovníky'!$A$1:$Q$32</definedName>
    <definedName name="_xlnm.Print_Area" localSheetId="0">'HLM - mladší'!$A$1:$L$16</definedName>
    <definedName name="_xlnm.Print_Area" localSheetId="1">'HLM - starší'!$A$1:$L$18</definedName>
  </definedNames>
  <calcPr fullCalcOnLoad="1"/>
</workbook>
</file>

<file path=xl/sharedStrings.xml><?xml version="1.0" encoding="utf-8"?>
<sst xmlns="http://schemas.openxmlformats.org/spreadsheetml/2006/main" count="849" uniqueCount="88">
  <si>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</si>
  <si>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</si>
  <si>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</si>
  <si>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</si>
  <si>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</si>
  <si>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</si>
  <si>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</si>
  <si>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</si>
  <si>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</si>
  <si>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</si>
  <si>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</si>
  <si>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</si>
  <si>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</si>
  <si>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</si>
  <si>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</si>
  <si>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</si>
  <si>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</si>
  <si>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</si>
  <si>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</si>
  <si>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</si>
  <si>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</si>
  <si>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</si>
  <si>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</si>
  <si>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</si>
  <si>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</si>
  <si>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</si>
  <si>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</si>
  <si>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</si>
  <si>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</si>
  <si>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Píšť</t>
  </si>
  <si>
    <t>12.</t>
  </si>
  <si>
    <t>Jilešovice</t>
  </si>
  <si>
    <t>13.</t>
  </si>
  <si>
    <t>Mladší</t>
  </si>
  <si>
    <t>PÚ</t>
  </si>
  <si>
    <t>Štafeta 4x60 m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</si>
  <si>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</si>
  <si>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</si>
  <si>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</si>
  <si>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</si>
  <si>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</si>
  <si>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</si>
  <si>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</si>
  <si>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</si>
  <si>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</si>
  <si>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2.čas</t>
  </si>
  <si>
    <t>Starší</t>
  </si>
  <si>
    <t>Štafeta dvojic</t>
  </si>
  <si>
    <t>trestné</t>
  </si>
  <si>
    <t>Štafeta mix</t>
  </si>
  <si>
    <t>Uzlová štafeta</t>
  </si>
  <si>
    <t>Součet</t>
  </si>
  <si>
    <t>Výsledné pořadí</t>
  </si>
  <si>
    <t>1. pokus</t>
  </si>
  <si>
    <t>2. pokus</t>
  </si>
  <si>
    <t>St. č.</t>
  </si>
  <si>
    <t>čas</t>
  </si>
  <si>
    <t>Tr. b.</t>
  </si>
  <si>
    <t>2. čas</t>
  </si>
  <si>
    <t>14.</t>
  </si>
  <si>
    <t>Družstva mladší žáci</t>
  </si>
  <si>
    <t>poř.</t>
  </si>
  <si>
    <t>3. čas</t>
  </si>
  <si>
    <t>4. čas</t>
  </si>
  <si>
    <t>5. čas</t>
  </si>
  <si>
    <t>součet 5t</t>
  </si>
  <si>
    <t>Pořádi</t>
  </si>
  <si>
    <t>Družstva starší žáci</t>
  </si>
  <si>
    <t>Místo</t>
  </si>
  <si>
    <t>Bělá</t>
  </si>
  <si>
    <t xml:space="preserve"> 9.9.2018</t>
  </si>
  <si>
    <t xml:space="preserve"> 23.9.2018</t>
  </si>
  <si>
    <t xml:space="preserve"> 28.9.2018</t>
  </si>
  <si>
    <t xml:space="preserve"> 30.9.2018</t>
  </si>
  <si>
    <t xml:space="preserve"> 16.6.2019</t>
  </si>
  <si>
    <t xml:space="preserve"> 12.5.2019</t>
  </si>
  <si>
    <t>Hlučínská Liga Mládeže 2018/2019 - mladší žáci</t>
  </si>
  <si>
    <t>8. kolo Hlučínské ligy mládeže - Bobrovníky 16. 6. 2019</t>
  </si>
  <si>
    <t>7. kolo Hlučínské ligy mládeže - Ludgeřovice 2. 6. 2019</t>
  </si>
  <si>
    <t>6. kolo Hlučínské ligy mládeže - Dobroslavice 12. 5. 2019</t>
  </si>
  <si>
    <t>5. kolo Hlučínské ligy mládeže - Darkovice 9. 12. 2018</t>
  </si>
  <si>
    <t>4. kolo Hlučínské ligy mládeže -  Markvartovice 30. 9. 2018</t>
  </si>
  <si>
    <t>3. kolo Hlučínské ligy mládeže - Dobroslavice 28. 9. 2018</t>
  </si>
  <si>
    <t>2. kolo Hlučínské ligy mládeže - Závada 23. 9. 2018</t>
  </si>
  <si>
    <t>1. kolo Hlučínské ligy mládeže - Děhylov 9. 9. 2018</t>
  </si>
  <si>
    <t>N</t>
  </si>
  <si>
    <t>-</t>
  </si>
  <si>
    <t>Hlučínská Liga Mládeže 2018/2019 - starší žáci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</si>
</sst>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33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3" borderId="13" xfId="45" applyFont="1" applyFill="1" applyBorder="1" applyAlignment="1">
      <alignment vertical="center"/>
      <protection/>
    </xf>
    <xf numFmtId="0" fontId="5" fillId="33" borderId="14" xfId="45" applyFont="1" applyFill="1" applyBorder="1" applyAlignment="1">
      <alignment vertical="center"/>
      <protection/>
    </xf>
    <xf numFmtId="0" fontId="5" fillId="33" borderId="15" xfId="45" applyFont="1" applyFill="1" applyBorder="1" applyAlignment="1">
      <alignment horizontal="center" wrapText="1"/>
      <protection/>
    </xf>
    <xf numFmtId="0" fontId="5" fillId="33" borderId="13" xfId="45" applyFont="1" applyFill="1" applyBorder="1" applyAlignment="1">
      <alignment horizontal="center" wrapText="1"/>
      <protection/>
    </xf>
    <xf numFmtId="0" fontId="5" fillId="33" borderId="16" xfId="45" applyFont="1" applyFill="1" applyBorder="1" applyAlignment="1">
      <alignment horizontal="center" wrapText="1"/>
      <protection/>
    </xf>
    <xf numFmtId="0" fontId="5" fillId="33" borderId="17" xfId="45" applyFont="1" applyFill="1" applyBorder="1" applyAlignment="1">
      <alignment horizontal="center" wrapText="1"/>
      <protection/>
    </xf>
    <xf numFmtId="0" fontId="5" fillId="33" borderId="14" xfId="45" applyFont="1" applyFill="1" applyBorder="1" applyAlignment="1">
      <alignment horizontal="center" wrapText="1"/>
      <protection/>
    </xf>
    <xf numFmtId="0" fontId="5" fillId="33" borderId="18" xfId="45" applyFont="1" applyFill="1" applyBorder="1" applyAlignment="1">
      <alignment vertical="center"/>
      <protection/>
    </xf>
    <xf numFmtId="0" fontId="5" fillId="33" borderId="19" xfId="45" applyFont="1" applyFill="1" applyBorder="1" applyAlignment="1">
      <alignment horizontal="center" wrapText="1"/>
      <protection/>
    </xf>
    <xf numFmtId="0" fontId="5" fillId="33" borderId="20" xfId="45" applyFont="1" applyFill="1" applyBorder="1" applyAlignment="1">
      <alignment horizontal="center" wrapText="1"/>
      <protection/>
    </xf>
    <xf numFmtId="0" fontId="5" fillId="33" borderId="21" xfId="45" applyFont="1" applyFill="1" applyBorder="1" applyAlignment="1">
      <alignment horizontal="center" wrapText="1"/>
      <protection/>
    </xf>
    <xf numFmtId="0" fontId="4" fillId="0" borderId="22" xfId="0" applyFont="1" applyBorder="1" applyAlignment="1">
      <alignment/>
    </xf>
    <xf numFmtId="0" fontId="6" fillId="33" borderId="23" xfId="45" applyFont="1" applyFill="1" applyBorder="1" applyAlignment="1">
      <alignment horizontal="center" wrapText="1"/>
      <protection/>
    </xf>
    <xf numFmtId="0" fontId="8" fillId="33" borderId="24" xfId="45" applyFont="1" applyFill="1" applyBorder="1" applyAlignment="1">
      <alignment horizontal="center" wrapText="1"/>
      <protection/>
    </xf>
    <xf numFmtId="0" fontId="5" fillId="34" borderId="25" xfId="45" applyFont="1" applyFill="1" applyBorder="1" applyAlignment="1">
      <alignment horizontal="center"/>
      <protection/>
    </xf>
    <xf numFmtId="0" fontId="5" fillId="33" borderId="26" xfId="45" applyFont="1" applyFill="1" applyBorder="1" applyAlignment="1">
      <alignment horizontal="center"/>
      <protection/>
    </xf>
    <xf numFmtId="0" fontId="5" fillId="34" borderId="26" xfId="45" applyFont="1" applyFill="1" applyBorder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33" borderId="25" xfId="45" applyFont="1" applyFill="1" applyBorder="1" applyAlignment="1">
      <alignment horizontal="center" wrapText="1"/>
      <protection/>
    </xf>
    <xf numFmtId="0" fontId="7" fillId="0" borderId="27" xfId="0" applyFont="1" applyFill="1" applyBorder="1" applyAlignment="1">
      <alignment/>
    </xf>
    <xf numFmtId="0" fontId="5" fillId="33" borderId="28" xfId="45" applyFont="1" applyFill="1" applyBorder="1" applyAlignment="1">
      <alignment horizontal="center"/>
      <protection/>
    </xf>
    <xf numFmtId="0" fontId="5" fillId="34" borderId="28" xfId="45" applyFont="1" applyFill="1" applyBorder="1" applyAlignment="1">
      <alignment horizontal="center"/>
      <protection/>
    </xf>
    <xf numFmtId="0" fontId="5" fillId="0" borderId="28" xfId="45" applyFont="1" applyFill="1" applyBorder="1" applyAlignment="1">
      <alignment horizontal="center"/>
      <protection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Fill="1" applyBorder="1" applyAlignment="1">
      <alignment/>
    </xf>
    <xf numFmtId="0" fontId="6" fillId="33" borderId="32" xfId="4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33" xfId="0" applyFont="1" applyFill="1" applyBorder="1" applyAlignment="1">
      <alignment/>
    </xf>
    <xf numFmtId="0" fontId="8" fillId="33" borderId="34" xfId="45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4" borderId="0" xfId="0" applyNumberFormat="1" applyFont="1" applyFill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7" fontId="7" fillId="33" borderId="38" xfId="0" applyNumberFormat="1" applyFont="1" applyFill="1" applyBorder="1" applyAlignment="1">
      <alignment horizontal="center"/>
    </xf>
    <xf numFmtId="47" fontId="7" fillId="33" borderId="37" xfId="0" applyNumberFormat="1" applyFont="1" applyFill="1" applyBorder="1" applyAlignment="1">
      <alignment horizontal="center"/>
    </xf>
    <xf numFmtId="47" fontId="13" fillId="33" borderId="37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34" borderId="23" xfId="0" applyNumberFormat="1" applyFont="1" applyFill="1" applyBorder="1" applyAlignment="1">
      <alignment horizontal="center" vertical="center"/>
    </xf>
    <xf numFmtId="166" fontId="7" fillId="34" borderId="39" xfId="0" applyNumberFormat="1" applyFont="1" applyFill="1" applyBorder="1" applyAlignment="1">
      <alignment horizontal="center" vertical="center"/>
    </xf>
    <xf numFmtId="166" fontId="13" fillId="34" borderId="39" xfId="0" applyNumberFormat="1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/>
    </xf>
    <xf numFmtId="2" fontId="7" fillId="34" borderId="41" xfId="0" applyNumberFormat="1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2" fontId="7" fillId="34" borderId="26" xfId="0" applyNumberFormat="1" applyFont="1" applyFill="1" applyBorder="1" applyAlignment="1">
      <alignment horizontal="center"/>
    </xf>
    <xf numFmtId="2" fontId="13" fillId="34" borderId="42" xfId="0" applyNumberFormat="1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33" borderId="25" xfId="0" applyFont="1" applyFill="1" applyBorder="1" applyAlignment="1">
      <alignment horizontal="center"/>
    </xf>
    <xf numFmtId="166" fontId="7" fillId="33" borderId="43" xfId="0" applyNumberFormat="1" applyFont="1" applyFill="1" applyBorder="1" applyAlignment="1">
      <alignment horizontal="center" vertical="center"/>
    </xf>
    <xf numFmtId="166" fontId="7" fillId="33" borderId="39" xfId="0" applyNumberFormat="1" applyFont="1" applyFill="1" applyBorder="1" applyAlignment="1">
      <alignment horizontal="center" vertical="center"/>
    </xf>
    <xf numFmtId="166" fontId="13" fillId="33" borderId="39" xfId="0" applyNumberFormat="1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/>
    </xf>
    <xf numFmtId="2" fontId="7" fillId="33" borderId="25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2" fontId="13" fillId="33" borderId="28" xfId="0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66" fontId="7" fillId="34" borderId="43" xfId="0" applyNumberFormat="1" applyFont="1" applyFill="1" applyBorder="1" applyAlignment="1">
      <alignment horizontal="center" vertical="center"/>
    </xf>
    <xf numFmtId="2" fontId="7" fillId="34" borderId="28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2" fontId="13" fillId="34" borderId="28" xfId="0" applyNumberFormat="1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2" fontId="7" fillId="33" borderId="44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47" fontId="5" fillId="33" borderId="38" xfId="0" applyNumberFormat="1" applyFont="1" applyFill="1" applyBorder="1" applyAlignment="1">
      <alignment horizontal="center"/>
    </xf>
    <xf numFmtId="47" fontId="5" fillId="33" borderId="37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6" fontId="7" fillId="34" borderId="41" xfId="0" applyNumberFormat="1" applyFont="1" applyFill="1" applyBorder="1" applyAlignment="1">
      <alignment horizontal="center" vertical="center"/>
    </xf>
    <xf numFmtId="166" fontId="13" fillId="34" borderId="4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2" fontId="13" fillId="34" borderId="26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66" fontId="5" fillId="33" borderId="44" xfId="0" applyNumberFormat="1" applyFont="1" applyFill="1" applyBorder="1" applyAlignment="1">
      <alignment horizontal="center" vertical="center"/>
    </xf>
    <xf numFmtId="166" fontId="3" fillId="33" borderId="44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2" fontId="5" fillId="33" borderId="44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166" fontId="7" fillId="34" borderId="44" xfId="0" applyNumberFormat="1" applyFont="1" applyFill="1" applyBorder="1" applyAlignment="1">
      <alignment horizontal="center" vertical="center"/>
    </xf>
    <xf numFmtId="166" fontId="13" fillId="34" borderId="44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2" fontId="7" fillId="34" borderId="44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1" fontId="7" fillId="34" borderId="28" xfId="0" applyNumberFormat="1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2" fontId="7" fillId="34" borderId="48" xfId="0" applyNumberFormat="1" applyFont="1" applyFill="1" applyBorder="1" applyAlignment="1">
      <alignment horizontal="center"/>
    </xf>
    <xf numFmtId="166" fontId="7" fillId="0" borderId="43" xfId="0" applyNumberFormat="1" applyFont="1" applyFill="1" applyBorder="1" applyAlignment="1">
      <alignment horizontal="center" vertical="center"/>
    </xf>
    <xf numFmtId="166" fontId="7" fillId="0" borderId="39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166" fontId="7" fillId="34" borderId="49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/>
    </xf>
    <xf numFmtId="166" fontId="7" fillId="33" borderId="44" xfId="0" applyNumberFormat="1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166" fontId="7" fillId="33" borderId="25" xfId="0" applyNumberFormat="1" applyFont="1" applyFill="1" applyBorder="1" applyAlignment="1">
      <alignment horizontal="center" vertical="center"/>
    </xf>
    <xf numFmtId="2" fontId="7" fillId="33" borderId="3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33" borderId="50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1" fontId="7" fillId="33" borderId="55" xfId="0" applyNumberFormat="1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5" fillId="34" borderId="23" xfId="45" applyFont="1" applyFill="1" applyBorder="1" applyAlignment="1">
      <alignment horizontal="center"/>
      <protection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26" xfId="45" applyFont="1" applyFill="1" applyBorder="1" applyAlignment="1">
      <alignment horizontal="center"/>
      <protection/>
    </xf>
    <xf numFmtId="0" fontId="5" fillId="35" borderId="28" xfId="45" applyFont="1" applyFill="1" applyBorder="1" applyAlignment="1">
      <alignment horizontal="center"/>
      <protection/>
    </xf>
    <xf numFmtId="0" fontId="5" fillId="33" borderId="59" xfId="45" applyFont="1" applyFill="1" applyBorder="1" applyAlignment="1">
      <alignment vertical="center"/>
      <protection/>
    </xf>
    <xf numFmtId="0" fontId="5" fillId="33" borderId="60" xfId="45" applyFont="1" applyFill="1" applyBorder="1" applyAlignment="1">
      <alignment horizontal="center" wrapText="1"/>
      <protection/>
    </xf>
    <xf numFmtId="0" fontId="5" fillId="33" borderId="61" xfId="45" applyFont="1" applyFill="1" applyBorder="1" applyAlignment="1">
      <alignment horizontal="center" wrapText="1"/>
      <protection/>
    </xf>
    <xf numFmtId="0" fontId="5" fillId="33" borderId="42" xfId="45" applyFont="1" applyFill="1" applyBorder="1" applyAlignment="1">
      <alignment horizontal="center" wrapText="1"/>
      <protection/>
    </xf>
    <xf numFmtId="0" fontId="5" fillId="33" borderId="0" xfId="45" applyFont="1" applyFill="1" applyBorder="1" applyAlignment="1">
      <alignment horizontal="center" wrapText="1"/>
      <protection/>
    </xf>
    <xf numFmtId="0" fontId="7" fillId="0" borderId="62" xfId="0" applyFont="1" applyFill="1" applyBorder="1" applyAlignment="1">
      <alignment/>
    </xf>
    <xf numFmtId="0" fontId="7" fillId="36" borderId="32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166" fontId="7" fillId="36" borderId="43" xfId="0" applyNumberFormat="1" applyFont="1" applyFill="1" applyBorder="1" applyAlignment="1">
      <alignment horizontal="center" vertical="center"/>
    </xf>
    <xf numFmtId="166" fontId="7" fillId="36" borderId="39" xfId="0" applyNumberFormat="1" applyFont="1" applyFill="1" applyBorder="1" applyAlignment="1">
      <alignment horizontal="center" vertical="center"/>
    </xf>
    <xf numFmtId="166" fontId="13" fillId="36" borderId="39" xfId="0" applyNumberFormat="1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/>
    </xf>
    <xf numFmtId="2" fontId="7" fillId="36" borderId="44" xfId="0" applyNumberFormat="1" applyFont="1" applyFill="1" applyBorder="1" applyAlignment="1">
      <alignment horizontal="center"/>
    </xf>
    <xf numFmtId="1" fontId="7" fillId="36" borderId="28" xfId="0" applyNumberFormat="1" applyFont="1" applyFill="1" applyBorder="1" applyAlignment="1">
      <alignment horizontal="center"/>
    </xf>
    <xf numFmtId="2" fontId="13" fillId="36" borderId="28" xfId="0" applyNumberFormat="1" applyFont="1" applyFill="1" applyBorder="1" applyAlignment="1">
      <alignment horizontal="center"/>
    </xf>
    <xf numFmtId="2" fontId="7" fillId="36" borderId="28" xfId="0" applyNumberFormat="1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19" fillId="37" borderId="57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21" fillId="37" borderId="51" xfId="0" applyFont="1" applyFill="1" applyBorder="1" applyAlignment="1">
      <alignment horizontal="center" vertical="center"/>
    </xf>
    <xf numFmtId="0" fontId="22" fillId="37" borderId="5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19" fillId="38" borderId="57" xfId="0" applyFont="1" applyFill="1" applyBorder="1" applyAlignment="1">
      <alignment horizontal="center" vertical="center"/>
    </xf>
    <xf numFmtId="0" fontId="19" fillId="38" borderId="58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1" fillId="38" borderId="51" xfId="0" applyFont="1" applyFill="1" applyBorder="1" applyAlignment="1">
      <alignment horizontal="center" vertical="center"/>
    </xf>
    <xf numFmtId="0" fontId="22" fillId="38" borderId="5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66" fontId="7" fillId="0" borderId="64" xfId="0" applyNumberFormat="1" applyFont="1" applyBorder="1" applyAlignment="1">
      <alignment horizontal="center"/>
    </xf>
    <xf numFmtId="166" fontId="7" fillId="33" borderId="65" xfId="0" applyNumberFormat="1" applyFont="1" applyFill="1" applyBorder="1" applyAlignment="1">
      <alignment horizontal="center"/>
    </xf>
    <xf numFmtId="166" fontId="7" fillId="0" borderId="65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66" fontId="7" fillId="33" borderId="28" xfId="0" applyNumberFormat="1" applyFont="1" applyFill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2" fontId="7" fillId="33" borderId="28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 horizontal="center"/>
    </xf>
    <xf numFmtId="1" fontId="7" fillId="33" borderId="44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/>
    </xf>
    <xf numFmtId="0" fontId="3" fillId="0" borderId="16" xfId="45" applyFont="1" applyFill="1" applyBorder="1" applyAlignment="1" applyProtection="1">
      <alignment horizontal="center" vertical="center"/>
      <protection/>
    </xf>
    <xf numFmtId="14" fontId="5" fillId="33" borderId="66" xfId="45" applyNumberFormat="1" applyFont="1" applyFill="1" applyBorder="1" applyAlignment="1">
      <alignment horizontal="center" wrapText="1"/>
      <protection/>
    </xf>
    <xf numFmtId="0" fontId="5" fillId="34" borderId="62" xfId="45" applyFont="1" applyFill="1" applyBorder="1" applyAlignment="1">
      <alignment horizontal="center"/>
      <protection/>
    </xf>
    <xf numFmtId="0" fontId="5" fillId="34" borderId="27" xfId="45" applyFont="1" applyFill="1" applyBorder="1" applyAlignment="1">
      <alignment horizontal="center"/>
      <protection/>
    </xf>
    <xf numFmtId="0" fontId="5" fillId="33" borderId="35" xfId="45" applyFont="1" applyFill="1" applyBorder="1" applyAlignment="1">
      <alignment horizontal="center" wrapText="1"/>
      <protection/>
    </xf>
    <xf numFmtId="0" fontId="5" fillId="0" borderId="41" xfId="45" applyFont="1" applyFill="1" applyBorder="1" applyAlignment="1">
      <alignment horizontal="center"/>
      <protection/>
    </xf>
    <xf numFmtId="0" fontId="5" fillId="0" borderId="44" xfId="45" applyFont="1" applyFill="1" applyBorder="1" applyAlignment="1">
      <alignment horizontal="center"/>
      <protection/>
    </xf>
    <xf numFmtId="0" fontId="3" fillId="33" borderId="57" xfId="45" applyFont="1" applyFill="1" applyBorder="1" applyAlignment="1" applyProtection="1">
      <alignment horizontal="center" vertical="center"/>
      <protection/>
    </xf>
    <xf numFmtId="0" fontId="5" fillId="33" borderId="18" xfId="45" applyFont="1" applyFill="1" applyBorder="1" applyAlignment="1">
      <alignment horizontal="center" wrapText="1"/>
      <protection/>
    </xf>
    <xf numFmtId="0" fontId="5" fillId="33" borderId="23" xfId="45" applyFont="1" applyFill="1" applyBorder="1" applyAlignment="1">
      <alignment horizontal="center"/>
      <protection/>
    </xf>
    <xf numFmtId="0" fontId="5" fillId="33" borderId="25" xfId="45" applyFont="1" applyFill="1" applyBorder="1" applyAlignment="1">
      <alignment horizontal="center"/>
      <protection/>
    </xf>
    <xf numFmtId="0" fontId="5" fillId="36" borderId="16" xfId="45" applyFont="1" applyFill="1" applyBorder="1" applyAlignment="1">
      <alignment horizontal="center" wrapText="1"/>
      <protection/>
    </xf>
    <xf numFmtId="14" fontId="5" fillId="36" borderId="42" xfId="45" applyNumberFormat="1" applyFont="1" applyFill="1" applyBorder="1" applyAlignment="1">
      <alignment horizontal="center" wrapText="1"/>
      <protection/>
    </xf>
    <xf numFmtId="0" fontId="5" fillId="0" borderId="31" xfId="45" applyFont="1" applyFill="1" applyBorder="1" applyAlignment="1">
      <alignment horizontal="center"/>
      <protection/>
    </xf>
    <xf numFmtId="0" fontId="5" fillId="34" borderId="37" xfId="45" applyFont="1" applyFill="1" applyBorder="1" applyAlignment="1">
      <alignment horizontal="center"/>
      <protection/>
    </xf>
    <xf numFmtId="0" fontId="5" fillId="33" borderId="37" xfId="45" applyFont="1" applyFill="1" applyBorder="1" applyAlignment="1">
      <alignment horizontal="center"/>
      <protection/>
    </xf>
    <xf numFmtId="0" fontId="5" fillId="0" borderId="37" xfId="45" applyFont="1" applyFill="1" applyBorder="1" applyAlignment="1">
      <alignment horizontal="center"/>
      <protection/>
    </xf>
    <xf numFmtId="0" fontId="5" fillId="35" borderId="37" xfId="45" applyFont="1" applyFill="1" applyBorder="1" applyAlignment="1">
      <alignment horizontal="center"/>
      <protection/>
    </xf>
    <xf numFmtId="0" fontId="5" fillId="0" borderId="36" xfId="45" applyFont="1" applyFill="1" applyBorder="1" applyAlignment="1">
      <alignment horizontal="center"/>
      <protection/>
    </xf>
    <xf numFmtId="0" fontId="8" fillId="33" borderId="67" xfId="45" applyFont="1" applyFill="1" applyBorder="1" applyAlignment="1">
      <alignment horizontal="center" wrapText="1"/>
      <protection/>
    </xf>
    <xf numFmtId="0" fontId="5" fillId="34" borderId="32" xfId="45" applyFont="1" applyFill="1" applyBorder="1" applyAlignment="1">
      <alignment horizontal="center"/>
      <protection/>
    </xf>
    <xf numFmtId="0" fontId="3" fillId="0" borderId="14" xfId="45" applyFont="1" applyFill="1" applyBorder="1" applyAlignment="1" applyProtection="1">
      <alignment horizontal="center" vertical="center"/>
      <protection/>
    </xf>
    <xf numFmtId="0" fontId="5" fillId="0" borderId="33" xfId="45" applyFont="1" applyFill="1" applyBorder="1" applyAlignment="1">
      <alignment horizontal="center"/>
      <protection/>
    </xf>
    <xf numFmtId="0" fontId="7" fillId="35" borderId="63" xfId="0" applyFont="1" applyFill="1" applyBorder="1" applyAlignment="1">
      <alignment/>
    </xf>
    <xf numFmtId="0" fontId="8" fillId="39" borderId="24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166" fontId="13" fillId="33" borderId="44" xfId="0" applyNumberFormat="1" applyFont="1" applyFill="1" applyBorder="1" applyAlignment="1">
      <alignment horizontal="center" vertical="center"/>
    </xf>
    <xf numFmtId="166" fontId="7" fillId="34" borderId="25" xfId="0" applyNumberFormat="1" applyFont="1" applyFill="1" applyBorder="1" applyAlignment="1">
      <alignment horizontal="center" vertical="center"/>
    </xf>
    <xf numFmtId="166" fontId="7" fillId="33" borderId="32" xfId="0" applyNumberFormat="1" applyFont="1" applyFill="1" applyBorder="1" applyAlignment="1">
      <alignment horizontal="center" vertical="center"/>
    </xf>
    <xf numFmtId="166" fontId="7" fillId="33" borderId="38" xfId="0" applyNumberFormat="1" applyFont="1" applyFill="1" applyBorder="1" applyAlignment="1">
      <alignment horizontal="center" vertical="center"/>
    </xf>
    <xf numFmtId="166" fontId="13" fillId="33" borderId="38" xfId="0" applyNumberFormat="1" applyFont="1" applyFill="1" applyBorder="1" applyAlignment="1">
      <alignment horizontal="center" vertical="center"/>
    </xf>
    <xf numFmtId="2" fontId="7" fillId="33" borderId="38" xfId="0" applyNumberFormat="1" applyFont="1" applyFill="1" applyBorder="1" applyAlignment="1">
      <alignment horizontal="center"/>
    </xf>
    <xf numFmtId="1" fontId="7" fillId="33" borderId="37" xfId="0" applyNumberFormat="1" applyFont="1" applyFill="1" applyBorder="1" applyAlignment="1">
      <alignment horizontal="center"/>
    </xf>
    <xf numFmtId="2" fontId="13" fillId="33" borderId="37" xfId="0" applyNumberFormat="1" applyFont="1" applyFill="1" applyBorder="1" applyAlignment="1">
      <alignment horizontal="center"/>
    </xf>
    <xf numFmtId="0" fontId="13" fillId="33" borderId="67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47" xfId="0" applyFont="1" applyFill="1" applyBorder="1" applyAlignment="1">
      <alignment horizontal="center"/>
    </xf>
    <xf numFmtId="47" fontId="5" fillId="33" borderId="48" xfId="0" applyNumberFormat="1" applyFont="1" applyFill="1" applyBorder="1" applyAlignment="1">
      <alignment horizontal="center"/>
    </xf>
    <xf numFmtId="47" fontId="5" fillId="33" borderId="47" xfId="0" applyNumberFormat="1" applyFont="1" applyFill="1" applyBorder="1" applyAlignment="1">
      <alignment horizontal="center"/>
    </xf>
    <xf numFmtId="0" fontId="5" fillId="33" borderId="32" xfId="45" applyFont="1" applyFill="1" applyBorder="1" applyAlignment="1">
      <alignment horizontal="center"/>
      <protection/>
    </xf>
    <xf numFmtId="14" fontId="5" fillId="33" borderId="68" xfId="45" applyNumberFormat="1" applyFont="1" applyFill="1" applyBorder="1" applyAlignment="1">
      <alignment horizontal="center" wrapText="1"/>
      <protection/>
    </xf>
    <xf numFmtId="0" fontId="5" fillId="33" borderId="69" xfId="45" applyFont="1" applyFill="1" applyBorder="1" applyAlignment="1">
      <alignment horizontal="center" wrapText="1"/>
      <protection/>
    </xf>
    <xf numFmtId="14" fontId="5" fillId="36" borderId="21" xfId="45" applyNumberFormat="1" applyFont="1" applyFill="1" applyBorder="1" applyAlignment="1">
      <alignment horizontal="center" wrapText="1"/>
      <protection/>
    </xf>
    <xf numFmtId="0" fontId="5" fillId="33" borderId="70" xfId="45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 vertical="center"/>
    </xf>
    <xf numFmtId="0" fontId="5" fillId="34" borderId="63" xfId="45" applyFont="1" applyFill="1" applyBorder="1" applyAlignment="1">
      <alignment horizontal="center"/>
      <protection/>
    </xf>
    <xf numFmtId="0" fontId="7" fillId="0" borderId="27" xfId="0" applyFont="1" applyBorder="1" applyAlignment="1">
      <alignment/>
    </xf>
    <xf numFmtId="0" fontId="19" fillId="0" borderId="25" xfId="0" applyFont="1" applyBorder="1" applyAlignment="1">
      <alignment horizontal="center"/>
    </xf>
    <xf numFmtId="167" fontId="56" fillId="40" borderId="28" xfId="0" applyNumberFormat="1" applyFont="1" applyFill="1" applyBorder="1" applyAlignment="1">
      <alignment horizontal="center"/>
    </xf>
    <xf numFmtId="167" fontId="56" fillId="40" borderId="44" xfId="0" applyNumberFormat="1" applyFont="1" applyFill="1" applyBorder="1" applyAlignment="1" applyProtection="1">
      <alignment horizontal="center"/>
      <protection locked="0"/>
    </xf>
    <xf numFmtId="0" fontId="19" fillId="37" borderId="49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167" fontId="56" fillId="40" borderId="73" xfId="0" applyNumberFormat="1" applyFont="1" applyFill="1" applyBorder="1" applyAlignment="1">
      <alignment horizontal="center"/>
    </xf>
    <xf numFmtId="167" fontId="56" fillId="40" borderId="74" xfId="0" applyNumberFormat="1" applyFont="1" applyFill="1" applyBorder="1" applyAlignment="1">
      <alignment horizontal="center"/>
    </xf>
    <xf numFmtId="0" fontId="19" fillId="37" borderId="25" xfId="0" applyFont="1" applyFill="1" applyBorder="1" applyAlignment="1">
      <alignment horizontal="center"/>
    </xf>
    <xf numFmtId="0" fontId="7" fillId="37" borderId="27" xfId="0" applyFont="1" applyFill="1" applyBorder="1" applyAlignment="1">
      <alignment/>
    </xf>
    <xf numFmtId="167" fontId="56" fillId="37" borderId="44" xfId="0" applyNumberFormat="1" applyFont="1" applyFill="1" applyBorder="1" applyAlignment="1" applyProtection="1">
      <alignment horizontal="center"/>
      <protection locked="0"/>
    </xf>
    <xf numFmtId="0" fontId="21" fillId="37" borderId="56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/>
    </xf>
    <xf numFmtId="0" fontId="7" fillId="37" borderId="29" xfId="0" applyFont="1" applyFill="1" applyBorder="1" applyAlignment="1">
      <alignment/>
    </xf>
    <xf numFmtId="167" fontId="56" fillId="40" borderId="31" xfId="0" applyNumberFormat="1" applyFont="1" applyFill="1" applyBorder="1" applyAlignment="1">
      <alignment horizontal="center"/>
    </xf>
    <xf numFmtId="167" fontId="56" fillId="40" borderId="25" xfId="0" applyNumberFormat="1" applyFont="1" applyFill="1" applyBorder="1" applyAlignment="1">
      <alignment horizontal="center"/>
    </xf>
    <xf numFmtId="167" fontId="56" fillId="40" borderId="37" xfId="0" applyNumberFormat="1" applyFont="1" applyFill="1" applyBorder="1" applyAlignment="1">
      <alignment horizontal="center"/>
    </xf>
    <xf numFmtId="167" fontId="56" fillId="40" borderId="36" xfId="0" applyNumberFormat="1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/>
    </xf>
    <xf numFmtId="167" fontId="56" fillId="37" borderId="28" xfId="0" applyNumberFormat="1" applyFont="1" applyFill="1" applyBorder="1" applyAlignment="1">
      <alignment horizontal="center"/>
    </xf>
    <xf numFmtId="167" fontId="56" fillId="37" borderId="31" xfId="0" applyNumberFormat="1" applyFont="1" applyFill="1" applyBorder="1" applyAlignment="1">
      <alignment horizontal="center"/>
    </xf>
    <xf numFmtId="0" fontId="21" fillId="37" borderId="72" xfId="0" applyFont="1" applyFill="1" applyBorder="1" applyAlignment="1">
      <alignment horizontal="center" vertical="center"/>
    </xf>
    <xf numFmtId="0" fontId="19" fillId="37" borderId="46" xfId="0" applyFont="1" applyFill="1" applyBorder="1" applyAlignment="1">
      <alignment horizontal="center"/>
    </xf>
    <xf numFmtId="167" fontId="56" fillId="37" borderId="25" xfId="0" applyNumberFormat="1" applyFont="1" applyFill="1" applyBorder="1" applyAlignment="1">
      <alignment horizontal="center"/>
    </xf>
    <xf numFmtId="0" fontId="13" fillId="39" borderId="31" xfId="0" applyFont="1" applyFill="1" applyBorder="1" applyAlignment="1">
      <alignment horizontal="center"/>
    </xf>
    <xf numFmtId="166" fontId="7" fillId="34" borderId="25" xfId="0" applyNumberFormat="1" applyFont="1" applyFill="1" applyBorder="1" applyAlignment="1">
      <alignment horizontal="center"/>
    </xf>
    <xf numFmtId="166" fontId="7" fillId="34" borderId="28" xfId="0" applyNumberFormat="1" applyFont="1" applyFill="1" applyBorder="1" applyAlignment="1">
      <alignment horizontal="center"/>
    </xf>
    <xf numFmtId="166" fontId="13" fillId="0" borderId="28" xfId="0" applyNumberFormat="1" applyFont="1" applyFill="1" applyBorder="1" applyAlignment="1">
      <alignment horizontal="center"/>
    </xf>
    <xf numFmtId="166" fontId="13" fillId="34" borderId="28" xfId="0" applyNumberFormat="1" applyFont="1" applyFill="1" applyBorder="1" applyAlignment="1">
      <alignment horizontal="center"/>
    </xf>
    <xf numFmtId="166" fontId="7" fillId="33" borderId="44" xfId="0" applyNumberFormat="1" applyFont="1" applyFill="1" applyBorder="1" applyAlignment="1">
      <alignment horizontal="center"/>
    </xf>
    <xf numFmtId="166" fontId="13" fillId="35" borderId="28" xfId="0" applyNumberFormat="1" applyFont="1" applyFill="1" applyBorder="1" applyAlignment="1">
      <alignment horizontal="center"/>
    </xf>
    <xf numFmtId="166" fontId="7" fillId="39" borderId="28" xfId="0" applyNumberFormat="1" applyFont="1" applyFill="1" applyBorder="1" applyAlignment="1">
      <alignment horizontal="center"/>
    </xf>
    <xf numFmtId="166" fontId="13" fillId="39" borderId="28" xfId="0" applyNumberFormat="1" applyFont="1" applyFill="1" applyBorder="1" applyAlignment="1">
      <alignment horizontal="center"/>
    </xf>
    <xf numFmtId="166" fontId="7" fillId="34" borderId="41" xfId="0" applyNumberFormat="1" applyFont="1" applyFill="1" applyBorder="1" applyAlignment="1">
      <alignment horizontal="center"/>
    </xf>
    <xf numFmtId="166" fontId="13" fillId="0" borderId="26" xfId="0" applyNumberFormat="1" applyFont="1" applyFill="1" applyBorder="1" applyAlignment="1">
      <alignment horizontal="center"/>
    </xf>
    <xf numFmtId="166" fontId="7" fillId="34" borderId="26" xfId="0" applyNumberFormat="1" applyFont="1" applyFill="1" applyBorder="1" applyAlignment="1">
      <alignment horizontal="center"/>
    </xf>
    <xf numFmtId="166" fontId="5" fillId="33" borderId="44" xfId="0" applyNumberFormat="1" applyFont="1" applyFill="1" applyBorder="1" applyAlignment="1">
      <alignment horizontal="center"/>
    </xf>
    <xf numFmtId="166" fontId="5" fillId="33" borderId="28" xfId="0" applyNumberFormat="1" applyFont="1" applyFill="1" applyBorder="1" applyAlignment="1">
      <alignment horizontal="center"/>
    </xf>
    <xf numFmtId="166" fontId="7" fillId="34" borderId="44" xfId="0" applyNumberFormat="1" applyFont="1" applyFill="1" applyBorder="1" applyAlignment="1">
      <alignment horizontal="center"/>
    </xf>
    <xf numFmtId="166" fontId="13" fillId="35" borderId="37" xfId="0" applyNumberFormat="1" applyFont="1" applyFill="1" applyBorder="1" applyAlignment="1">
      <alignment horizontal="center"/>
    </xf>
    <xf numFmtId="166" fontId="5" fillId="33" borderId="37" xfId="0" applyNumberFormat="1" applyFont="1" applyFill="1" applyBorder="1" applyAlignment="1">
      <alignment horizontal="center"/>
    </xf>
    <xf numFmtId="167" fontId="56" fillId="40" borderId="76" xfId="0" applyNumberFormat="1" applyFont="1" applyFill="1" applyBorder="1" applyAlignment="1">
      <alignment horizontal="center"/>
    </xf>
    <xf numFmtId="167" fontId="56" fillId="40" borderId="77" xfId="0" applyNumberFormat="1" applyFont="1" applyFill="1" applyBorder="1" applyAlignment="1">
      <alignment horizontal="center"/>
    </xf>
    <xf numFmtId="167" fontId="56" fillId="40" borderId="78" xfId="0" applyNumberFormat="1" applyFont="1" applyFill="1" applyBorder="1" applyAlignment="1" applyProtection="1">
      <alignment horizontal="center"/>
      <protection hidden="1" locked="0"/>
    </xf>
    <xf numFmtId="167" fontId="56" fillId="40" borderId="79" xfId="0" applyNumberFormat="1" applyFont="1" applyFill="1" applyBorder="1" applyAlignment="1" applyProtection="1">
      <alignment horizontal="center"/>
      <protection hidden="1"/>
    </xf>
    <xf numFmtId="167" fontId="56" fillId="40" borderId="80" xfId="0" applyNumberFormat="1" applyFont="1" applyFill="1" applyBorder="1" applyAlignment="1" applyProtection="1">
      <alignment horizontal="center"/>
      <protection hidden="1"/>
    </xf>
    <xf numFmtId="167" fontId="56" fillId="40" borderId="80" xfId="0" applyNumberFormat="1" applyFont="1" applyFill="1" applyBorder="1" applyAlignment="1">
      <alignment horizontal="center"/>
    </xf>
    <xf numFmtId="167" fontId="56" fillId="40" borderId="81" xfId="0" applyNumberFormat="1" applyFont="1" applyFill="1" applyBorder="1" applyAlignment="1" applyProtection="1">
      <alignment horizontal="center"/>
      <protection hidden="1"/>
    </xf>
    <xf numFmtId="167" fontId="56" fillId="40" borderId="81" xfId="0" applyNumberFormat="1" applyFont="1" applyFill="1" applyBorder="1" applyAlignment="1">
      <alignment horizontal="center"/>
    </xf>
    <xf numFmtId="167" fontId="56" fillId="40" borderId="79" xfId="0" applyNumberFormat="1" applyFont="1" applyFill="1" applyBorder="1" applyAlignment="1" applyProtection="1">
      <alignment horizontal="center"/>
      <protection hidden="1" locked="0"/>
    </xf>
    <xf numFmtId="167" fontId="56" fillId="40" borderId="79" xfId="0" applyNumberFormat="1" applyFont="1" applyFill="1" applyBorder="1" applyAlignment="1">
      <alignment horizontal="center"/>
    </xf>
    <xf numFmtId="167" fontId="56" fillId="40" borderId="80" xfId="0" applyNumberFormat="1" applyFont="1" applyFill="1" applyBorder="1" applyAlignment="1" applyProtection="1">
      <alignment horizontal="center"/>
      <protection hidden="1" locked="0"/>
    </xf>
    <xf numFmtId="0" fontId="19" fillId="0" borderId="82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/>
    </xf>
    <xf numFmtId="167" fontId="56" fillId="40" borderId="85" xfId="0" applyNumberFormat="1" applyFont="1" applyFill="1" applyBorder="1" applyAlignment="1" applyProtection="1">
      <alignment horizontal="center"/>
      <protection hidden="1" locked="0"/>
    </xf>
    <xf numFmtId="167" fontId="56" fillId="40" borderId="23" xfId="0" applyNumberFormat="1" applyFont="1" applyFill="1" applyBorder="1" applyAlignment="1">
      <alignment horizontal="center"/>
    </xf>
    <xf numFmtId="167" fontId="56" fillId="40" borderId="26" xfId="0" applyNumberFormat="1" applyFont="1" applyFill="1" applyBorder="1" applyAlignment="1">
      <alignment horizontal="center"/>
    </xf>
    <xf numFmtId="167" fontId="56" fillId="40" borderId="33" xfId="0" applyNumberFormat="1" applyFont="1" applyFill="1" applyBorder="1" applyAlignment="1">
      <alignment horizontal="center"/>
    </xf>
    <xf numFmtId="167" fontId="56" fillId="40" borderId="25" xfId="0" applyNumberFormat="1" applyFont="1" applyFill="1" applyBorder="1" applyAlignment="1" applyProtection="1">
      <alignment horizontal="center"/>
      <protection locked="0"/>
    </xf>
    <xf numFmtId="167" fontId="56" fillId="40" borderId="28" xfId="0" applyNumberFormat="1" applyFont="1" applyFill="1" applyBorder="1" applyAlignment="1" applyProtection="1">
      <alignment horizontal="center"/>
      <protection locked="0"/>
    </xf>
    <xf numFmtId="167" fontId="56" fillId="40" borderId="31" xfId="0" applyNumberFormat="1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>
      <alignment horizontal="center"/>
    </xf>
    <xf numFmtId="167" fontId="56" fillId="40" borderId="32" xfId="0" applyNumberFormat="1" applyFont="1" applyFill="1" applyBorder="1" applyAlignment="1" applyProtection="1">
      <alignment horizontal="center"/>
      <protection locked="0"/>
    </xf>
    <xf numFmtId="167" fontId="56" fillId="40" borderId="37" xfId="0" applyNumberFormat="1" applyFont="1" applyFill="1" applyBorder="1" applyAlignment="1" applyProtection="1">
      <alignment horizontal="center"/>
      <protection locked="0"/>
    </xf>
    <xf numFmtId="167" fontId="56" fillId="37" borderId="25" xfId="0" applyNumberFormat="1" applyFont="1" applyFill="1" applyBorder="1" applyAlignment="1" applyProtection="1">
      <alignment horizontal="center"/>
      <protection locked="0"/>
    </xf>
    <xf numFmtId="167" fontId="56" fillId="37" borderId="28" xfId="0" applyNumberFormat="1" applyFont="1" applyFill="1" applyBorder="1" applyAlignment="1" applyProtection="1">
      <alignment horizontal="center"/>
      <protection locked="0"/>
    </xf>
    <xf numFmtId="167" fontId="56" fillId="37" borderId="31" xfId="0" applyNumberFormat="1" applyFont="1" applyFill="1" applyBorder="1" applyAlignment="1" applyProtection="1">
      <alignment horizontal="center"/>
      <protection locked="0"/>
    </xf>
    <xf numFmtId="167" fontId="56" fillId="37" borderId="79" xfId="0" applyNumberFormat="1" applyFont="1" applyFill="1" applyBorder="1" applyAlignment="1" applyProtection="1">
      <alignment horizontal="center"/>
      <protection hidden="1"/>
    </xf>
    <xf numFmtId="167" fontId="56" fillId="37" borderId="80" xfId="0" applyNumberFormat="1" applyFont="1" applyFill="1" applyBorder="1" applyAlignment="1" applyProtection="1">
      <alignment horizontal="center"/>
      <protection hidden="1"/>
    </xf>
    <xf numFmtId="167" fontId="56" fillId="37" borderId="80" xfId="0" applyNumberFormat="1" applyFont="1" applyFill="1" applyBorder="1" applyAlignment="1">
      <alignment horizontal="center"/>
    </xf>
    <xf numFmtId="167" fontId="56" fillId="37" borderId="81" xfId="0" applyNumberFormat="1" applyFont="1" applyFill="1" applyBorder="1" applyAlignment="1" applyProtection="1">
      <alignment horizontal="center"/>
      <protection hidden="1"/>
    </xf>
    <xf numFmtId="167" fontId="56" fillId="37" borderId="79" xfId="0" applyNumberFormat="1" applyFont="1" applyFill="1" applyBorder="1" applyAlignment="1">
      <alignment horizontal="center"/>
    </xf>
    <xf numFmtId="167" fontId="56" fillId="37" borderId="80" xfId="0" applyNumberFormat="1" applyFont="1" applyFill="1" applyBorder="1" applyAlignment="1" applyProtection="1">
      <alignment horizontal="center"/>
      <protection hidden="1" locked="0"/>
    </xf>
    <xf numFmtId="167" fontId="56" fillId="37" borderId="8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6" fontId="7" fillId="34" borderId="32" xfId="0" applyNumberFormat="1" applyFont="1" applyFill="1" applyBorder="1" applyAlignment="1">
      <alignment horizontal="center" vertical="center"/>
    </xf>
    <xf numFmtId="166" fontId="7" fillId="34" borderId="38" xfId="0" applyNumberFormat="1" applyFont="1" applyFill="1" applyBorder="1" applyAlignment="1">
      <alignment horizontal="center" vertical="center"/>
    </xf>
    <xf numFmtId="166" fontId="13" fillId="34" borderId="38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/>
    </xf>
    <xf numFmtId="2" fontId="7" fillId="34" borderId="38" xfId="0" applyNumberFormat="1" applyFont="1" applyFill="1" applyBorder="1" applyAlignment="1">
      <alignment horizontal="center"/>
    </xf>
    <xf numFmtId="2" fontId="7" fillId="34" borderId="37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3" fillId="34" borderId="37" xfId="0" applyNumberFormat="1" applyFont="1" applyFill="1" applyBorder="1" applyAlignment="1">
      <alignment horizontal="center"/>
    </xf>
    <xf numFmtId="0" fontId="13" fillId="34" borderId="36" xfId="0" applyFont="1" applyFill="1" applyBorder="1" applyAlignment="1">
      <alignment horizontal="center"/>
    </xf>
    <xf numFmtId="0" fontId="13" fillId="34" borderId="67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7" fillId="35" borderId="36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166" fontId="7" fillId="34" borderId="45" xfId="0" applyNumberFormat="1" applyFont="1" applyFill="1" applyBorder="1" applyAlignment="1">
      <alignment horizontal="center" vertical="center"/>
    </xf>
    <xf numFmtId="166" fontId="13" fillId="34" borderId="45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/>
    </xf>
    <xf numFmtId="2" fontId="7" fillId="34" borderId="45" xfId="0" applyNumberFormat="1" applyFont="1" applyFill="1" applyBorder="1" applyAlignment="1">
      <alignment horizontal="center"/>
    </xf>
    <xf numFmtId="2" fontId="13" fillId="0" borderId="45" xfId="0" applyNumberFormat="1" applyFont="1" applyFill="1" applyBorder="1" applyAlignment="1">
      <alignment horizontal="center"/>
    </xf>
    <xf numFmtId="2" fontId="13" fillId="34" borderId="45" xfId="0" applyNumberFormat="1" applyFont="1" applyFill="1" applyBorder="1" applyAlignment="1">
      <alignment horizontal="center"/>
    </xf>
    <xf numFmtId="0" fontId="2" fillId="0" borderId="0" xfId="45" applyFont="1" applyFill="1" applyBorder="1" applyAlignment="1" applyProtection="1">
      <alignment horizontal="center" vertical="center"/>
      <protection/>
    </xf>
    <xf numFmtId="0" fontId="3" fillId="33" borderId="50" xfId="45" applyFont="1" applyFill="1" applyBorder="1" applyAlignment="1" applyProtection="1">
      <alignment horizontal="center" vertical="center"/>
      <protection/>
    </xf>
    <xf numFmtId="0" fontId="12" fillId="34" borderId="5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16" fillId="33" borderId="88" xfId="0" applyFont="1" applyFill="1" applyBorder="1" applyAlignment="1">
      <alignment horizontal="center" vertical="center"/>
    </xf>
    <xf numFmtId="0" fontId="16" fillId="33" borderId="89" xfId="0" applyFont="1" applyFill="1" applyBorder="1" applyAlignment="1">
      <alignment horizontal="center"/>
    </xf>
    <xf numFmtId="0" fontId="13" fillId="33" borderId="9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91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9" sqref="B9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57421875" style="0" customWidth="1"/>
    <col min="8" max="12" width="12.7109375" style="0" customWidth="1"/>
  </cols>
  <sheetData>
    <row r="1" spans="1:12" ht="42" customHeight="1" thickBot="1">
      <c r="A1" s="375" t="s">
        <v>76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3" s="5" customFormat="1" ht="16.5" customHeight="1" thickBot="1">
      <c r="A2" s="376" t="s">
        <v>0</v>
      </c>
      <c r="B2" s="376"/>
      <c r="C2" s="376"/>
      <c r="D2" s="1">
        <v>1</v>
      </c>
      <c r="E2" s="2">
        <v>2</v>
      </c>
      <c r="F2" s="3">
        <v>3</v>
      </c>
      <c r="G2" s="2">
        <v>4</v>
      </c>
      <c r="H2" s="4">
        <v>5</v>
      </c>
      <c r="I2" s="229">
        <v>6</v>
      </c>
      <c r="J2" s="1"/>
      <c r="K2" s="165">
        <v>7</v>
      </c>
      <c r="L2" s="222">
        <v>8</v>
      </c>
      <c r="M2" s="17"/>
    </row>
    <row r="3" spans="1:13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9" t="s">
        <v>6</v>
      </c>
      <c r="J3" s="226" t="s">
        <v>11</v>
      </c>
      <c r="K3" s="233" t="s">
        <v>9</v>
      </c>
      <c r="L3" s="10" t="s">
        <v>13</v>
      </c>
      <c r="M3" s="17"/>
    </row>
    <row r="4" spans="1:13" s="5" customFormat="1" ht="16.5" customHeight="1" thickBot="1">
      <c r="A4" s="13"/>
      <c r="B4" s="168"/>
      <c r="C4" s="169" t="s">
        <v>15</v>
      </c>
      <c r="D4" s="170" t="s">
        <v>70</v>
      </c>
      <c r="E4" s="171" t="s">
        <v>71</v>
      </c>
      <c r="F4" s="171" t="s">
        <v>72</v>
      </c>
      <c r="G4" s="171" t="s">
        <v>73</v>
      </c>
      <c r="H4" s="223">
        <v>43443</v>
      </c>
      <c r="I4" s="230" t="s">
        <v>75</v>
      </c>
      <c r="J4" s="172"/>
      <c r="K4" s="234">
        <v>43618</v>
      </c>
      <c r="L4" s="171" t="s">
        <v>74</v>
      </c>
      <c r="M4" s="17"/>
    </row>
    <row r="5" spans="1:13" s="24" customFormat="1" ht="16.5" customHeight="1">
      <c r="A5" s="18" t="s">
        <v>16</v>
      </c>
      <c r="B5" s="173" t="s">
        <v>13</v>
      </c>
      <c r="C5" s="37">
        <f>SUM(D5:L5)</f>
        <v>78</v>
      </c>
      <c r="D5" s="164">
        <f>IF('1. kolo - Děhylov'!$Q$5="","",VLOOKUP(B5,'1. kolo - Děhylov'!$B$5:$Q$15,16,FALSE))</f>
        <v>8</v>
      </c>
      <c r="E5" s="21">
        <f>IF('2. kolo - Závada'!$Q$5="","",VLOOKUP(B5,'2. kolo - Závada'!$B$5:$Q$16,16,FALSE))</f>
        <v>11</v>
      </c>
      <c r="F5" s="22">
        <f>IF('3. kolo - Dobroslavice'!$J$4="","",VLOOKUP(B5,'3. kolo - Dobroslavice'!$B$4:$J$16,9,FALSE))</f>
        <v>9</v>
      </c>
      <c r="G5" s="21">
        <f>IF('4. kolo - Markvartovice'!$Q$5="","",VLOOKUP(B5,'4. kolo - Markvartovice'!$B$5:$Q$15,16,FALSE))</f>
        <v>2</v>
      </c>
      <c r="H5" s="224">
        <f>IF('5. kolo - Darkovice'!$S$6="","",VLOOKUP(B5,'5. kolo - Darkovice'!$B$6:$S$15,18,FALSE))</f>
        <v>11</v>
      </c>
      <c r="I5" s="231">
        <f>IF('6. kolo - Dobroslavice'!$Q$5="","",VLOOKUP(B5,'6. kolo - Dobroslavice'!$B$5:$S$16,16,FALSE))</f>
        <v>11</v>
      </c>
      <c r="J5" s="227">
        <v>5</v>
      </c>
      <c r="K5" s="166">
        <f>IF('7. kolo - Ludgeřovice'!$Q$5="","",VLOOKUP(B5,'7. kolo - Ludgeřovice'!$B$5:$Q$15,16,FALSE))</f>
        <v>10</v>
      </c>
      <c r="L5" s="244">
        <f>IF('8. kolo - Bobrovníky'!$Q$5="","",VLOOKUP(B5,'8. kolo - Bobrovníky'!$B$5:$Q$15,16,FALSE))</f>
        <v>11</v>
      </c>
      <c r="M5" s="32"/>
    </row>
    <row r="6" spans="1:13" s="24" customFormat="1" ht="16.5" customHeight="1">
      <c r="A6" s="25" t="s">
        <v>18</v>
      </c>
      <c r="B6" s="26" t="s">
        <v>6</v>
      </c>
      <c r="C6" s="19">
        <f>SUM(D6:L6)</f>
        <v>76</v>
      </c>
      <c r="D6" s="20">
        <f>IF('1. kolo - Děhylov'!$Q$5="","",VLOOKUP(B6,'1. kolo - Děhylov'!$B$5:$Q$15,16,FALSE))</f>
        <v>6</v>
      </c>
      <c r="E6" s="27">
        <f>IF('2. kolo - Závada'!$Q$5="","",VLOOKUP(B6,'2. kolo - Závada'!$B$5:$Q$16,16,FALSE))</f>
        <v>9</v>
      </c>
      <c r="F6" s="28">
        <f>IF('3. kolo - Dobroslavice'!$J$4="","",VLOOKUP(B6,'3. kolo - Dobroslavice'!$B$4:$J$16,9,FALSE))</f>
        <v>10</v>
      </c>
      <c r="G6" s="27">
        <f>IF('4. kolo - Markvartovice'!$Q$5="","",VLOOKUP(B6,'4. kolo - Markvartovice'!$B$5:$Q$15,16,FALSE))</f>
        <v>11</v>
      </c>
      <c r="H6" s="225">
        <f>IF('5. kolo - Darkovice'!$S$6="","",VLOOKUP(B6,'5. kolo - Darkovice'!$B$6:$S$15,18,FALSE))</f>
        <v>8</v>
      </c>
      <c r="I6" s="232">
        <f>IF('6. kolo - Dobroslavice'!$Q$5="","",VLOOKUP(B6,'6. kolo - Dobroslavice'!$B$5:$S$16,16,FALSE))</f>
        <v>8</v>
      </c>
      <c r="J6" s="228">
        <v>5</v>
      </c>
      <c r="K6" s="167">
        <f>IF('7. kolo - Ludgeřovice'!$Q$5="","",VLOOKUP(B6,'7. kolo - Ludgeřovice'!$B$5:$Q$15,16,FALSE))</f>
        <v>11</v>
      </c>
      <c r="L6" s="235">
        <f>IF('8. kolo - Bobrovníky'!$Q$5="","",VLOOKUP(B6,'8. kolo - Bobrovníky'!$B$5:$Q$15,16,FALSE))</f>
        <v>8</v>
      </c>
      <c r="M6" s="32"/>
    </row>
    <row r="7" spans="1:13" s="24" customFormat="1" ht="16.5" customHeight="1">
      <c r="A7" s="25" t="s">
        <v>19</v>
      </c>
      <c r="B7" s="26" t="s">
        <v>14</v>
      </c>
      <c r="C7" s="19">
        <f>SUM(D7:L7)</f>
        <v>74</v>
      </c>
      <c r="D7" s="20">
        <f>IF('1. kolo - Děhylov'!$Q$5="","",VLOOKUP(B7,'1. kolo - Děhylov'!$B$5:$Q$15,16,FALSE))</f>
        <v>7</v>
      </c>
      <c r="E7" s="27">
        <f>IF('2. kolo - Závada'!$Q$5="","",VLOOKUP(B7,'2. kolo - Závada'!$B$5:$Q$16,16,FALSE))</f>
        <v>10</v>
      </c>
      <c r="F7" s="28">
        <f>IF('3. kolo - Dobroslavice'!$J$4="","",VLOOKUP(B7,'3. kolo - Dobroslavice'!$B$4:$J$16,9,FALSE))</f>
        <v>11</v>
      </c>
      <c r="G7" s="27">
        <f>IF('4. kolo - Markvartovice'!$Q$5="","",VLOOKUP(B7,'4. kolo - Markvartovice'!$B$5:$Q$15,16,FALSE))</f>
        <v>10</v>
      </c>
      <c r="H7" s="225">
        <f>IF('5. kolo - Darkovice'!$S$6="","",VLOOKUP(B7,'5. kolo - Darkovice'!$B$6:$S$15,18,FALSE))</f>
        <v>9</v>
      </c>
      <c r="I7" s="232">
        <f>IF('6. kolo - Dobroslavice'!$Q$5="","",VLOOKUP(B7,'6. kolo - Dobroslavice'!$B$5:$S$16,16,FALSE))</f>
        <v>9</v>
      </c>
      <c r="J7" s="228">
        <v>5</v>
      </c>
      <c r="K7" s="167">
        <f>IF('7. kolo - Ludgeřovice'!$Q$5="","",VLOOKUP(B7,'7. kolo - Ludgeřovice'!$B$5:$Q$15,16,FALSE))</f>
        <v>6</v>
      </c>
      <c r="L7" s="235">
        <f>IF('8. kolo - Bobrovníky'!$Q$5="","",VLOOKUP(B7,'8. kolo - Bobrovníky'!$B$5:$Q$15,16,FALSE))</f>
        <v>7</v>
      </c>
      <c r="M7" s="32"/>
    </row>
    <row r="8" spans="1:13" s="24" customFormat="1" ht="16.5" customHeight="1">
      <c r="A8" s="25" t="s">
        <v>20</v>
      </c>
      <c r="B8" s="26" t="s">
        <v>5</v>
      </c>
      <c r="C8" s="19">
        <f>SUM(D8:L8)</f>
        <v>69</v>
      </c>
      <c r="D8" s="20">
        <f>IF('1. kolo - Děhylov'!$Q$5="","",VLOOKUP(B8,'1. kolo - Děhylov'!$B$5:$Q$15,16,FALSE))</f>
        <v>11</v>
      </c>
      <c r="E8" s="27">
        <f>IF('2. kolo - Závada'!$Q$5="","",VLOOKUP(B8,'2. kolo - Závada'!$B$5:$Q$16,16,FALSE))</f>
        <v>6</v>
      </c>
      <c r="F8" s="28">
        <f>IF('3. kolo - Dobroslavice'!$J$4="","",VLOOKUP(B8,'3. kolo - Dobroslavice'!$B$4:$J$16,9,FALSE))</f>
        <v>8</v>
      </c>
      <c r="G8" s="27">
        <f>IF('4. kolo - Markvartovice'!$Q$5="","",VLOOKUP(B8,'4. kolo - Markvartovice'!$B$5:$Q$15,16,FALSE))</f>
        <v>9</v>
      </c>
      <c r="H8" s="225">
        <f>IF('5. kolo - Darkovice'!$S$6="","",VLOOKUP(B8,'5. kolo - Darkovice'!$B$6:$S$15,18,FALSE))</f>
        <v>7</v>
      </c>
      <c r="I8" s="232">
        <f>IF('6. kolo - Dobroslavice'!$Q$5="","",VLOOKUP(B8,'6. kolo - Dobroslavice'!$B$5:$S$16,16,FALSE))</f>
        <v>6</v>
      </c>
      <c r="J8" s="228">
        <v>5</v>
      </c>
      <c r="K8" s="167">
        <f>IF('7. kolo - Ludgeřovice'!$Q$5="","",VLOOKUP(B8,'7. kolo - Ludgeřovice'!$B$5:$Q$15,16,FALSE))</f>
        <v>8</v>
      </c>
      <c r="L8" s="235">
        <f>IF('8. kolo - Bobrovníky'!$Q$5="","",VLOOKUP(B8,'8. kolo - Bobrovníky'!$B$5:$Q$15,16,FALSE))</f>
        <v>9</v>
      </c>
      <c r="M8" s="32"/>
    </row>
    <row r="9" spans="1:13" s="24" customFormat="1" ht="16.5" customHeight="1">
      <c r="A9" s="25" t="s">
        <v>21</v>
      </c>
      <c r="B9" s="30" t="s">
        <v>4</v>
      </c>
      <c r="C9" s="19">
        <f>SUM(D9:L9)</f>
        <v>65</v>
      </c>
      <c r="D9" s="20">
        <f>IF('1. kolo - Děhylov'!$Q$5="","",VLOOKUP(B9,'1. kolo - Děhylov'!$B$5:$Q$15,16,FALSE))</f>
        <v>9</v>
      </c>
      <c r="E9" s="27">
        <f>IF('2. kolo - Závada'!$Q$5="","",VLOOKUP(B9,'2. kolo - Závada'!$B$5:$Q$16,16,FALSE))</f>
        <v>5</v>
      </c>
      <c r="F9" s="28">
        <f>IF('3. kolo - Dobroslavice'!$J$4="","",VLOOKUP(B9,'3. kolo - Dobroslavice'!$B$4:$J$16,9,FALSE))</f>
        <v>7</v>
      </c>
      <c r="G9" s="27">
        <f>IF('4. kolo - Markvartovice'!$Q$5="","",VLOOKUP(B9,'4. kolo - Markvartovice'!$B$5:$Q$15,16,FALSE))</f>
        <v>5</v>
      </c>
      <c r="H9" s="225">
        <f>IF('5. kolo - Darkovice'!$S$6="","",VLOOKUP(B9,'5. kolo - Darkovice'!$B$6:$S$15,18,FALSE))</f>
        <v>10</v>
      </c>
      <c r="I9" s="232">
        <f>IF('6. kolo - Dobroslavice'!$Q$5="","",VLOOKUP(B9,'6. kolo - Dobroslavice'!$B$5:$S$16,16,FALSE))</f>
        <v>10</v>
      </c>
      <c r="J9" s="228">
        <v>5</v>
      </c>
      <c r="K9" s="167">
        <f>IF('7. kolo - Ludgeřovice'!$Q$5="","",VLOOKUP(B9,'7. kolo - Ludgeřovice'!$B$5:$Q$15,16,FALSE))</f>
        <v>9</v>
      </c>
      <c r="L9" s="235">
        <f>IF('8. kolo - Bobrovníky'!$Q$5="","",VLOOKUP(B9,'8. kolo - Bobrovníky'!$B$5:$Q$15,16,FALSE))</f>
        <v>5</v>
      </c>
      <c r="M9" s="32"/>
    </row>
    <row r="10" spans="1:13" s="24" customFormat="1" ht="16.5" customHeight="1">
      <c r="A10" s="25" t="s">
        <v>22</v>
      </c>
      <c r="B10" s="30" t="s">
        <v>12</v>
      </c>
      <c r="C10" s="19">
        <f>SUM(D10:L10)</f>
        <v>64</v>
      </c>
      <c r="D10" s="20">
        <f>IF('1. kolo - Děhylov'!$Q$5="","",VLOOKUP(B10,'1. kolo - Děhylov'!$B$5:$Q$15,16,FALSE))</f>
        <v>10</v>
      </c>
      <c r="E10" s="27">
        <f>IF('2. kolo - Závada'!$Q$5="","",VLOOKUP(B10,'2. kolo - Závada'!$B$5:$Q$16,16,FALSE))</f>
        <v>8</v>
      </c>
      <c r="F10" s="28">
        <f>IF('3. kolo - Dobroslavice'!$J$4="","",VLOOKUP(B10,'3. kolo - Dobroslavice'!$B$4:$J$16,9,FALSE))</f>
        <v>6</v>
      </c>
      <c r="G10" s="27">
        <f>IF('4. kolo - Markvartovice'!$Q$5="","",VLOOKUP(B10,'4. kolo - Markvartovice'!$B$5:$Q$15,16,FALSE))</f>
        <v>8</v>
      </c>
      <c r="H10" s="225">
        <f>IF('5. kolo - Darkovice'!$S$6="","",VLOOKUP(B10,'5. kolo - Darkovice'!$B$6:$S$15,18,FALSE))</f>
        <v>5</v>
      </c>
      <c r="I10" s="232">
        <f>IF('6. kolo - Dobroslavice'!$Q$5="","",VLOOKUP(B10,'6. kolo - Dobroslavice'!$B$5:$S$16,16,FALSE))</f>
        <v>7</v>
      </c>
      <c r="J10" s="228">
        <v>5</v>
      </c>
      <c r="K10" s="167">
        <f>IF('7. kolo - Ludgeřovice'!$Q$5="","",VLOOKUP(B10,'7. kolo - Ludgeřovice'!$B$5:$Q$15,16,FALSE))</f>
        <v>5</v>
      </c>
      <c r="L10" s="235">
        <f>IF('8. kolo - Bobrovníky'!$Q$5="","",VLOOKUP(B10,'8. kolo - Bobrovníky'!$B$5:$Q$15,16,FALSE))</f>
        <v>10</v>
      </c>
      <c r="M10" s="32"/>
    </row>
    <row r="11" spans="1:13" s="24" customFormat="1" ht="16.5" customHeight="1">
      <c r="A11" s="25" t="s">
        <v>23</v>
      </c>
      <c r="B11" s="30" t="s">
        <v>17</v>
      </c>
      <c r="C11" s="19">
        <f>SUM(D11:L11)</f>
        <v>39</v>
      </c>
      <c r="D11" s="20">
        <f>IF('1. kolo - Děhylov'!$Q$5="","",VLOOKUP(B11,'1. kolo - Děhylov'!$B$5:$Q$15,16,FALSE))</f>
        <v>5</v>
      </c>
      <c r="E11" s="27">
        <f>IF('2. kolo - Závada'!$Q$5="","",VLOOKUP(B11,'2. kolo - Závada'!$B$5:$Q$16,16,FALSE))</f>
        <v>7</v>
      </c>
      <c r="F11" s="28">
        <f>IF('3. kolo - Dobroslavice'!$J$4="","",VLOOKUP(B11,'3. kolo - Dobroslavice'!$B$4:$J$16,9,FALSE))</f>
        <v>5</v>
      </c>
      <c r="G11" s="27">
        <f>IF('4. kolo - Markvartovice'!$Q$5="","",VLOOKUP(B11,'4. kolo - Markvartovice'!$B$5:$Q$15,16,FALSE))</f>
        <v>7</v>
      </c>
      <c r="H11" s="225">
        <f>IF('5. kolo - Darkovice'!$S$6="","",VLOOKUP(B11,'5. kolo - Darkovice'!$B$6:$S$15,18,FALSE))</f>
        <v>2</v>
      </c>
      <c r="I11" s="232">
        <f>IF('6. kolo - Dobroslavice'!$Q$5="","",VLOOKUP(B11,'6. kolo - Dobroslavice'!$B$5:$S$16,16,FALSE))</f>
        <v>2</v>
      </c>
      <c r="J11" s="228">
        <v>5</v>
      </c>
      <c r="K11" s="167">
        <v>0</v>
      </c>
      <c r="L11" s="235">
        <f>IF('8. kolo - Bobrovníky'!$Q$5="","",VLOOKUP(B11,'8. kolo - Bobrovníky'!$B$5:$Q$15,16,FALSE))</f>
        <v>6</v>
      </c>
      <c r="M11" s="32"/>
    </row>
    <row r="12" spans="1:13" s="24" customFormat="1" ht="16.5" customHeight="1">
      <c r="A12" s="25" t="s">
        <v>25</v>
      </c>
      <c r="B12" s="30" t="s">
        <v>10</v>
      </c>
      <c r="C12" s="19">
        <f>SUM(D12:L12)</f>
        <v>32</v>
      </c>
      <c r="D12" s="20">
        <f>IF('1. kolo - Děhylov'!$Q$5="","",VLOOKUP(B12,'1. kolo - Děhylov'!$B$5:$Q$15,16,FALSE))</f>
        <v>2</v>
      </c>
      <c r="E12" s="27">
        <f>IF('2. kolo - Závada'!$Q$5="","",VLOOKUP(B12,'2. kolo - Závada'!$B$5:$Q$16,16,FALSE))</f>
        <v>1</v>
      </c>
      <c r="F12" s="28">
        <f>IF('3. kolo - Dobroslavice'!$J$4="","",VLOOKUP(B12,'3. kolo - Dobroslavice'!$B$4:$J$16,9,FALSE))</f>
        <v>4</v>
      </c>
      <c r="G12" s="27">
        <f>IF('4. kolo - Markvartovice'!$Q$5="","",VLOOKUP(B12,'4. kolo - Markvartovice'!$B$5:$Q$15,16,FALSE))</f>
        <v>4</v>
      </c>
      <c r="H12" s="225">
        <f>IF('5. kolo - Darkovice'!$S$6="","",VLOOKUP(B12,'5. kolo - Darkovice'!$B$6:$S$15,18,FALSE))</f>
        <v>3</v>
      </c>
      <c r="I12" s="232">
        <f>IF('6. kolo - Dobroslavice'!$Q$5="","",VLOOKUP(B12,'6. kolo - Dobroslavice'!$B$5:$S$16,16,FALSE))</f>
        <v>4</v>
      </c>
      <c r="J12" s="228">
        <v>5</v>
      </c>
      <c r="K12" s="167">
        <f>IF('7. kolo - Ludgeřovice'!$Q$5="","",VLOOKUP(B12,'7. kolo - Ludgeřovice'!$B$5:$Q$15,16,FALSE))</f>
        <v>7</v>
      </c>
      <c r="L12" s="235">
        <f>IF('8. kolo - Bobrovníky'!$Q$5="","",VLOOKUP(B12,'8. kolo - Bobrovníky'!$B$5:$Q$15,16,FALSE))</f>
        <v>2</v>
      </c>
      <c r="M12" s="32"/>
    </row>
    <row r="13" spans="1:13" s="24" customFormat="1" ht="16.5" customHeight="1">
      <c r="A13" s="25" t="s">
        <v>26</v>
      </c>
      <c r="B13" s="276" t="s">
        <v>7</v>
      </c>
      <c r="C13" s="19">
        <f>SUM(D13:L13)</f>
        <v>31</v>
      </c>
      <c r="D13" s="20">
        <f>IF('1. kolo - Děhylov'!$Q$5="","",VLOOKUP(B13,'1. kolo - Děhylov'!$B$5:$Q$15,16,FALSE))</f>
        <v>4</v>
      </c>
      <c r="E13" s="27">
        <f>IF('2. kolo - Závada'!$Q$5="","",VLOOKUP(B13,'2. kolo - Závada'!$B$5:$Q$16,16,FALSE))</f>
        <v>2</v>
      </c>
      <c r="F13" s="28">
        <f>IF('3. kolo - Dobroslavice'!$J$4="","",VLOOKUP(B13,'3. kolo - Dobroslavice'!$B$4:$J$16,9,FALSE))</f>
        <v>3</v>
      </c>
      <c r="G13" s="27">
        <f>IF('4. kolo - Markvartovice'!$Q$5="","",VLOOKUP(B13,'4. kolo - Markvartovice'!$B$5:$Q$15,16,FALSE))</f>
        <v>6</v>
      </c>
      <c r="H13" s="225">
        <f>IF('5. kolo - Darkovice'!$S$6="","",VLOOKUP(B13,'5. kolo - Darkovice'!$B$6:$S$15,18,FALSE))</f>
        <v>6</v>
      </c>
      <c r="I13" s="232">
        <f>IF('6. kolo - Dobroslavice'!$Q$5="","",VLOOKUP(B13,'6. kolo - Dobroslavice'!$B$5:$S$16,16,FALSE))</f>
        <v>1</v>
      </c>
      <c r="J13" s="228">
        <v>5</v>
      </c>
      <c r="K13" s="167">
        <f>IF('7. kolo - Ludgeřovice'!$Q$5="","",VLOOKUP(B13,'7. kolo - Ludgeřovice'!$B$5:$Q$15,16,FALSE))</f>
        <v>1</v>
      </c>
      <c r="L13" s="235">
        <f>IF('8. kolo - Bobrovníky'!$Q$5="","",VLOOKUP(B13,'8. kolo - Bobrovníky'!$B$5:$Q$15,16,FALSE))</f>
        <v>3</v>
      </c>
      <c r="M13" s="32"/>
    </row>
    <row r="14" spans="1:13" s="24" customFormat="1" ht="16.5" customHeight="1">
      <c r="A14" s="25" t="s">
        <v>27</v>
      </c>
      <c r="B14" s="31" t="s">
        <v>24</v>
      </c>
      <c r="C14" s="19">
        <f>SUM(D14:L14)</f>
        <v>25</v>
      </c>
      <c r="D14" s="20">
        <f>IF('1. kolo - Děhylov'!$Q$5="","",VLOOKUP(B14,'1. kolo - Děhylov'!$B$5:$Q$15,16,FALSE))</f>
        <v>3</v>
      </c>
      <c r="E14" s="27">
        <f>IF('2. kolo - Závada'!$Q$5="","",VLOOKUP(B14,'2. kolo - Závada'!$B$5:$Q$16,16,FALSE))</f>
        <v>3</v>
      </c>
      <c r="F14" s="28">
        <f>IF('3. kolo - Dobroslavice'!$J$4="","",VLOOKUP(B14,'3. kolo - Dobroslavice'!$B$4:$J$16,9,FALSE))</f>
        <v>1</v>
      </c>
      <c r="G14" s="27">
        <f>IF('4. kolo - Markvartovice'!$Q$5="","",VLOOKUP(B14,'4. kolo - Markvartovice'!$B$5:$Q$15,16,FALSE))</f>
        <v>1</v>
      </c>
      <c r="H14" s="225">
        <v>0</v>
      </c>
      <c r="I14" s="232">
        <f>IF('6. kolo - Dobroslavice'!$Q$5="","",VLOOKUP(B14,'6. kolo - Dobroslavice'!$B$5:$S$16,16,FALSE))</f>
        <v>5</v>
      </c>
      <c r="J14" s="228">
        <v>5</v>
      </c>
      <c r="K14" s="167">
        <f>IF('7. kolo - Ludgeřovice'!$Q$5="","",VLOOKUP(B14,'7. kolo - Ludgeřovice'!$B$5:$Q$15,16,FALSE))</f>
        <v>3</v>
      </c>
      <c r="L14" s="235">
        <f>IF('8. kolo - Bobrovníky'!$Q$5="","",VLOOKUP(B14,'8. kolo - Bobrovníky'!$B$5:$Q$15,16,FALSE))</f>
        <v>4</v>
      </c>
      <c r="M14" s="32"/>
    </row>
    <row r="15" spans="1:13" s="24" customFormat="1" ht="16.5" customHeight="1">
      <c r="A15" s="25" t="s">
        <v>28</v>
      </c>
      <c r="B15" s="30" t="s">
        <v>8</v>
      </c>
      <c r="C15" s="19">
        <f>SUM(D15:L15)</f>
        <v>22</v>
      </c>
      <c r="D15" s="20">
        <f>IF('1. kolo - Děhylov'!$Q$5="","",VLOOKUP(B15,'1. kolo - Děhylov'!$B$5:$Q$15,16,FALSE))</f>
        <v>1</v>
      </c>
      <c r="E15" s="27">
        <f>IF('2. kolo - Závada'!$Q$5="","",VLOOKUP(B15,'2. kolo - Závada'!$B$5:$Q$16,16,FALSE))</f>
        <v>4</v>
      </c>
      <c r="F15" s="28">
        <f>IF('3. kolo - Dobroslavice'!$J$4="","",VLOOKUP(B15,'3. kolo - Dobroslavice'!$B$4:$J$16,9,FALSE))</f>
        <v>2</v>
      </c>
      <c r="G15" s="27">
        <f>IF('4. kolo - Markvartovice'!$Q$5="","",VLOOKUP(B15,'4. kolo - Markvartovice'!$B$5:$Q$15,16,FALSE))</f>
        <v>3</v>
      </c>
      <c r="H15" s="225">
        <f>IF('5. kolo - Darkovice'!$S$6="","",VLOOKUP(B15,'5. kolo - Darkovice'!$B$6:$S$15,18,FALSE))</f>
        <v>4</v>
      </c>
      <c r="I15" s="232">
        <f>IF('6. kolo - Dobroslavice'!$Q$5="","",VLOOKUP(B15,'6. kolo - Dobroslavice'!$B$5:$S$16,16,FALSE))</f>
        <v>1</v>
      </c>
      <c r="J15" s="228">
        <v>5</v>
      </c>
      <c r="K15" s="167">
        <f>IF('7. kolo - Ludgeřovice'!$Q$5="","",VLOOKUP(B15,'7. kolo - Ludgeřovice'!$B$5:$Q$15,16,FALSE))</f>
        <v>2</v>
      </c>
      <c r="L15" s="235">
        <v>0</v>
      </c>
      <c r="M15" s="32"/>
    </row>
    <row r="16" spans="1:12" s="32" customFormat="1" ht="15" customHeight="1" thickBot="1">
      <c r="A16" s="34" t="s">
        <v>30</v>
      </c>
      <c r="B16" s="207" t="s">
        <v>31</v>
      </c>
      <c r="C16" s="241">
        <f>SUM(D16:L16)</f>
        <v>9</v>
      </c>
      <c r="D16" s="242">
        <v>0</v>
      </c>
      <c r="E16" s="237">
        <v>0</v>
      </c>
      <c r="F16" s="236">
        <v>0</v>
      </c>
      <c r="G16" s="237">
        <v>0</v>
      </c>
      <c r="H16" s="275">
        <v>0</v>
      </c>
      <c r="I16" s="265">
        <f>IF('6. kolo - Dobroslavice'!$Q$5="","",VLOOKUP(B16,'6. kolo - Dobroslavice'!$B$5:$S$16,16,FALSE))</f>
        <v>3</v>
      </c>
      <c r="J16" s="238">
        <v>5</v>
      </c>
      <c r="K16" s="239">
        <v>0</v>
      </c>
      <c r="L16" s="240">
        <f>IF('8. kolo - Bobrovníky'!$Q$5="","",VLOOKUP(B16,'8. kolo - Bobrovníky'!$B$5:$Q$15,16,FALSE))</f>
        <v>1</v>
      </c>
    </row>
    <row r="17" spans="1:12" ht="15.75">
      <c r="A17" s="39"/>
      <c r="B17" s="397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ht="15.75">
      <c r="B18" s="159"/>
    </row>
    <row r="19" ht="15.75">
      <c r="B19" s="159"/>
    </row>
    <row r="20" ht="15.75">
      <c r="B20" s="159"/>
    </row>
    <row r="21" ht="15.75">
      <c r="B21" s="159"/>
    </row>
    <row r="22" ht="15.75">
      <c r="B22" s="159"/>
    </row>
    <row r="23" ht="15.75">
      <c r="B23" s="159"/>
    </row>
    <row r="24" ht="15.75">
      <c r="B24" s="159"/>
    </row>
    <row r="25" ht="15.75">
      <c r="B25" s="159"/>
    </row>
    <row r="26" ht="15.75">
      <c r="B26" s="159"/>
    </row>
    <row r="27" ht="15.75">
      <c r="B27" s="159"/>
    </row>
    <row r="28" ht="15.75">
      <c r="B28" s="159"/>
    </row>
    <row r="29" ht="15">
      <c r="B29" s="40"/>
    </row>
  </sheetData>
  <sheetProtection selectLockedCells="1" selectUnlockedCells="1"/>
  <mergeCells count="2">
    <mergeCell ref="A1:L1"/>
    <mergeCell ref="A2:C2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- 7. ročník 2018/ 2019&amp;RPro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90" zoomScaleNormal="90" zoomScaleSheetLayoutView="80" zoomScalePageLayoutView="0" workbookViewId="0" topLeftCell="A1">
      <selection activeCell="P26" sqref="P2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9.421875" style="0" hidden="1" customWidth="1"/>
    <col min="10" max="11" width="10.7109375" style="0" customWidth="1"/>
    <col min="12" max="12" width="14.574218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130" customWidth="1"/>
    <col min="18" max="19" width="9.140625" style="42" customWidth="1"/>
    <col min="20" max="20" width="9.140625" style="41" customWidth="1"/>
  </cols>
  <sheetData>
    <row r="1" spans="1:17" ht="22.5">
      <c r="A1" s="377" t="s">
        <v>84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9" t="s">
        <v>47</v>
      </c>
      <c r="H3" s="379"/>
      <c r="I3" s="379"/>
      <c r="J3" s="379"/>
      <c r="K3" s="379"/>
      <c r="L3" s="379"/>
      <c r="M3" s="379"/>
      <c r="N3" s="379"/>
      <c r="O3" s="380" t="s">
        <v>36</v>
      </c>
      <c r="P3" s="381" t="s">
        <v>37</v>
      </c>
      <c r="Q3" s="382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48</v>
      </c>
      <c r="I4" s="49"/>
      <c r="J4" s="50" t="s">
        <v>45</v>
      </c>
      <c r="K4" s="50" t="s">
        <v>48</v>
      </c>
      <c r="L4" s="50"/>
      <c r="M4" s="51" t="s">
        <v>42</v>
      </c>
      <c r="N4" s="48" t="s">
        <v>43</v>
      </c>
      <c r="O4" s="380"/>
      <c r="P4" s="381"/>
      <c r="Q4" s="382"/>
    </row>
    <row r="5" spans="1:19" ht="15.75">
      <c r="A5" s="52" t="s">
        <v>16</v>
      </c>
      <c r="B5" s="36" t="s">
        <v>4</v>
      </c>
      <c r="C5" s="53">
        <v>26.587</v>
      </c>
      <c r="D5" s="54">
        <v>27.175</v>
      </c>
      <c r="E5" s="55">
        <f>IF(C5="","",MAX(C5,D5))</f>
        <v>27.175</v>
      </c>
      <c r="F5" s="56">
        <f aca="true" t="shared" si="0" ref="F5:F14">IF(C5="","",RANK(E5,$E$5:$E$15,1))</f>
        <v>5</v>
      </c>
      <c r="G5" s="57">
        <v>83.46</v>
      </c>
      <c r="H5" s="115"/>
      <c r="I5" s="58">
        <f aca="true" t="shared" si="1" ref="I5:I15">IF(G5="","",G5+H5)</f>
        <v>83.46</v>
      </c>
      <c r="J5" s="59"/>
      <c r="K5" s="116"/>
      <c r="L5" s="81">
        <f aca="true" t="shared" si="2" ref="L5:L15">IF(J5="","",J5+K5)</f>
      </c>
      <c r="M5" s="60">
        <f>IF(I5="","",MIN(L5,I5))</f>
        <v>83.46</v>
      </c>
      <c r="N5" s="61">
        <f aca="true" t="shared" si="3" ref="N5:N15">IF(M5="","",RANK(M5,$M$5:$M$15,1))</f>
        <v>4</v>
      </c>
      <c r="O5" s="62">
        <f aca="true" t="shared" si="4" ref="O5:O15">IF(F5="","",SUM(N5,F5))</f>
        <v>9</v>
      </c>
      <c r="P5" s="63">
        <f>IF(O5="","",RANK(O5,$O$5:$O$15,1))</f>
        <v>3</v>
      </c>
      <c r="Q5" s="64">
        <f>IF(P5="","",VLOOKUP(P5,'Bodové hodnocení'!$A$1:$B$20,2,FALSE))</f>
        <v>9</v>
      </c>
      <c r="R5" s="65"/>
      <c r="S5" s="65"/>
    </row>
    <row r="6" spans="1:19" ht="15.75">
      <c r="A6" s="175" t="s">
        <v>18</v>
      </c>
      <c r="B6" s="160" t="s">
        <v>6</v>
      </c>
      <c r="C6" s="176">
        <v>35.831</v>
      </c>
      <c r="D6" s="177">
        <v>35.359</v>
      </c>
      <c r="E6" s="178">
        <f aca="true" t="shared" si="5" ref="E6:E14">IF(C6="","",MAX(C6,D6))</f>
        <v>35.831</v>
      </c>
      <c r="F6" s="179">
        <f t="shared" si="0"/>
        <v>7</v>
      </c>
      <c r="G6" s="180">
        <v>106.82</v>
      </c>
      <c r="H6" s="181">
        <v>10</v>
      </c>
      <c r="I6" s="182">
        <f t="shared" si="1"/>
        <v>116.82</v>
      </c>
      <c r="J6" s="183">
        <v>82.73</v>
      </c>
      <c r="K6" s="181"/>
      <c r="L6" s="182">
        <f t="shared" si="2"/>
        <v>82.73</v>
      </c>
      <c r="M6" s="182">
        <f aca="true" t="shared" si="6" ref="M6:M15">IF(I6="","",MIN(L6,I6))</f>
        <v>82.73</v>
      </c>
      <c r="N6" s="184">
        <f t="shared" si="3"/>
        <v>3</v>
      </c>
      <c r="O6" s="185">
        <f t="shared" si="4"/>
        <v>10</v>
      </c>
      <c r="P6" s="246">
        <v>6</v>
      </c>
      <c r="Q6" s="247">
        <f>IF(P6="","",VLOOKUP(P6,'Bodové hodnocení'!$A$1:$B$20,2,FALSE))</f>
        <v>6</v>
      </c>
      <c r="R6" s="65"/>
      <c r="S6" s="65"/>
    </row>
    <row r="7" spans="1:19" ht="15.75">
      <c r="A7" s="78" t="s">
        <v>19</v>
      </c>
      <c r="B7" s="26" t="s">
        <v>13</v>
      </c>
      <c r="C7" s="119">
        <v>43.103</v>
      </c>
      <c r="D7" s="120">
        <v>43.713</v>
      </c>
      <c r="E7" s="55">
        <f t="shared" si="5"/>
        <v>43.713</v>
      </c>
      <c r="F7" s="56">
        <f t="shared" si="0"/>
        <v>8</v>
      </c>
      <c r="G7" s="118">
        <v>76.33</v>
      </c>
      <c r="H7" s="115"/>
      <c r="I7" s="81">
        <f t="shared" si="1"/>
        <v>76.33</v>
      </c>
      <c r="J7" s="80">
        <v>89.39</v>
      </c>
      <c r="K7" s="115"/>
      <c r="L7" s="81">
        <f t="shared" si="2"/>
        <v>89.39</v>
      </c>
      <c r="M7" s="82">
        <f t="shared" si="6"/>
        <v>76.33</v>
      </c>
      <c r="N7" s="83">
        <f t="shared" si="3"/>
        <v>1</v>
      </c>
      <c r="O7" s="84">
        <f t="shared" si="4"/>
        <v>9</v>
      </c>
      <c r="P7" s="63">
        <v>4</v>
      </c>
      <c r="Q7" s="64">
        <f>IF(P7="","",VLOOKUP(P7,'Bodové hodnocení'!$A$1:$B$20,2,FALSE))</f>
        <v>8</v>
      </c>
      <c r="R7" s="65"/>
      <c r="S7" s="65"/>
    </row>
    <row r="8" spans="1:19" ht="15.75">
      <c r="A8" s="175" t="s">
        <v>20</v>
      </c>
      <c r="B8" s="160" t="s">
        <v>24</v>
      </c>
      <c r="C8" s="176">
        <v>48.91</v>
      </c>
      <c r="D8" s="177">
        <v>46.319</v>
      </c>
      <c r="E8" s="178">
        <f t="shared" si="5"/>
        <v>48.91</v>
      </c>
      <c r="F8" s="179">
        <f t="shared" si="0"/>
        <v>10</v>
      </c>
      <c r="G8" s="180">
        <v>79.76</v>
      </c>
      <c r="H8" s="181">
        <v>10</v>
      </c>
      <c r="I8" s="182">
        <f t="shared" si="1"/>
        <v>89.76</v>
      </c>
      <c r="J8" s="183"/>
      <c r="K8" s="181"/>
      <c r="L8" s="182">
        <f t="shared" si="2"/>
      </c>
      <c r="M8" s="182">
        <f t="shared" si="6"/>
        <v>89.76</v>
      </c>
      <c r="N8" s="184">
        <f t="shared" si="3"/>
        <v>7</v>
      </c>
      <c r="O8" s="185">
        <f t="shared" si="4"/>
        <v>17</v>
      </c>
      <c r="P8" s="246">
        <f aca="true" t="shared" si="7" ref="P8:P14">IF(O8="","",RANK(O8,$O$5:$O$15,1))</f>
        <v>9</v>
      </c>
      <c r="Q8" s="186">
        <f>IF(P8="","",VLOOKUP(P8,'Bodové hodnocení'!$A$1:$B$20,2,FALSE))</f>
        <v>3</v>
      </c>
      <c r="R8" s="65"/>
      <c r="S8" s="65"/>
    </row>
    <row r="9" spans="1:19" ht="15.75">
      <c r="A9" s="78" t="s">
        <v>21</v>
      </c>
      <c r="B9" s="30" t="s">
        <v>14</v>
      </c>
      <c r="C9" s="119">
        <v>22.626</v>
      </c>
      <c r="D9" s="120">
        <v>23.69</v>
      </c>
      <c r="E9" s="55">
        <f t="shared" si="5"/>
        <v>23.69</v>
      </c>
      <c r="F9" s="56">
        <f t="shared" si="0"/>
        <v>4</v>
      </c>
      <c r="G9" s="118">
        <v>103.05</v>
      </c>
      <c r="H9" s="115">
        <v>20</v>
      </c>
      <c r="I9" s="81">
        <f t="shared" si="1"/>
        <v>123.05</v>
      </c>
      <c r="J9" s="80">
        <v>88.71</v>
      </c>
      <c r="K9" s="115"/>
      <c r="L9" s="81">
        <f t="shared" si="2"/>
        <v>88.71</v>
      </c>
      <c r="M9" s="82">
        <f t="shared" si="6"/>
        <v>88.71</v>
      </c>
      <c r="N9" s="83">
        <f t="shared" si="3"/>
        <v>6</v>
      </c>
      <c r="O9" s="84">
        <f t="shared" si="4"/>
        <v>10</v>
      </c>
      <c r="P9" s="63">
        <f t="shared" si="7"/>
        <v>5</v>
      </c>
      <c r="Q9" s="64">
        <f>IF(P9="","",VLOOKUP(P9,'Bodové hodnocení'!$A$1:$B$20,2,FALSE))</f>
        <v>7</v>
      </c>
      <c r="R9" s="65"/>
      <c r="S9" s="65"/>
    </row>
    <row r="10" spans="1:19" ht="15.75">
      <c r="A10" s="175" t="s">
        <v>22</v>
      </c>
      <c r="B10" s="161" t="s">
        <v>7</v>
      </c>
      <c r="C10" s="176">
        <v>29.785</v>
      </c>
      <c r="D10" s="177">
        <v>23.93</v>
      </c>
      <c r="E10" s="178">
        <f t="shared" si="5"/>
        <v>29.785</v>
      </c>
      <c r="F10" s="179">
        <f t="shared" si="0"/>
        <v>6</v>
      </c>
      <c r="G10" s="180">
        <v>128.03</v>
      </c>
      <c r="H10" s="181">
        <v>20</v>
      </c>
      <c r="I10" s="182">
        <f t="shared" si="1"/>
        <v>148.03</v>
      </c>
      <c r="J10" s="183"/>
      <c r="K10" s="181"/>
      <c r="L10" s="182">
        <f t="shared" si="2"/>
      </c>
      <c r="M10" s="182">
        <f t="shared" si="6"/>
        <v>148.03</v>
      </c>
      <c r="N10" s="184">
        <f t="shared" si="3"/>
        <v>10</v>
      </c>
      <c r="O10" s="185">
        <f t="shared" si="4"/>
        <v>16</v>
      </c>
      <c r="P10" s="246">
        <f t="shared" si="7"/>
        <v>8</v>
      </c>
      <c r="Q10" s="186">
        <f>IF(P10="","",VLOOKUP(P10,'Bodové hodnocení'!$A$1:$B$20,2,FALSE))</f>
        <v>4</v>
      </c>
      <c r="R10" s="65"/>
      <c r="S10" s="65"/>
    </row>
    <row r="11" spans="1:19" ht="15.75">
      <c r="A11" s="78" t="s">
        <v>23</v>
      </c>
      <c r="B11" s="30" t="s">
        <v>12</v>
      </c>
      <c r="C11" s="119">
        <v>22.218</v>
      </c>
      <c r="D11" s="120">
        <v>21.393</v>
      </c>
      <c r="E11" s="55">
        <f t="shared" si="5"/>
        <v>22.218</v>
      </c>
      <c r="F11" s="56">
        <f t="shared" si="0"/>
        <v>2</v>
      </c>
      <c r="G11" s="118">
        <v>86.36</v>
      </c>
      <c r="H11" s="115"/>
      <c r="I11" s="81">
        <f t="shared" si="1"/>
        <v>86.36</v>
      </c>
      <c r="J11" s="80"/>
      <c r="K11" s="115"/>
      <c r="L11" s="81">
        <f t="shared" si="2"/>
      </c>
      <c r="M11" s="82">
        <f t="shared" si="6"/>
        <v>86.36</v>
      </c>
      <c r="N11" s="83">
        <f t="shared" si="3"/>
        <v>5</v>
      </c>
      <c r="O11" s="84">
        <f t="shared" si="4"/>
        <v>7</v>
      </c>
      <c r="P11" s="63">
        <f t="shared" si="7"/>
        <v>2</v>
      </c>
      <c r="Q11" s="64">
        <f>IF(P11="","",VLOOKUP(P11,'Bodové hodnocení'!$A$1:$B$20,2,FALSE))</f>
        <v>10</v>
      </c>
      <c r="R11" s="65"/>
      <c r="S11" s="65"/>
    </row>
    <row r="12" spans="1:19" ht="15.75">
      <c r="A12" s="175" t="s">
        <v>25</v>
      </c>
      <c r="B12" s="161" t="s">
        <v>17</v>
      </c>
      <c r="C12" s="176">
        <v>20.297</v>
      </c>
      <c r="D12" s="177">
        <v>22.55</v>
      </c>
      <c r="E12" s="178">
        <f>IF(C12="","",MAX(C12,D12))</f>
        <v>22.55</v>
      </c>
      <c r="F12" s="179">
        <f t="shared" si="0"/>
        <v>3</v>
      </c>
      <c r="G12" s="180">
        <v>90.18</v>
      </c>
      <c r="H12" s="181"/>
      <c r="I12" s="182">
        <f t="shared" si="1"/>
        <v>90.18</v>
      </c>
      <c r="J12" s="183">
        <v>127.37</v>
      </c>
      <c r="K12" s="181"/>
      <c r="L12" s="182">
        <f t="shared" si="2"/>
        <v>127.37</v>
      </c>
      <c r="M12" s="182">
        <f t="shared" si="6"/>
        <v>90.18</v>
      </c>
      <c r="N12" s="184">
        <f t="shared" si="3"/>
        <v>8</v>
      </c>
      <c r="O12" s="185">
        <f t="shared" si="4"/>
        <v>11</v>
      </c>
      <c r="P12" s="246">
        <f t="shared" si="7"/>
        <v>7</v>
      </c>
      <c r="Q12" s="186">
        <f>IF(P12="","",VLOOKUP(P12,'Bodové hodnocení'!$A$1:$B$20,2,FALSE))</f>
        <v>5</v>
      </c>
      <c r="R12" s="65"/>
      <c r="S12" s="65"/>
    </row>
    <row r="13" spans="1:19" ht="15.75">
      <c r="A13" s="78" t="s">
        <v>26</v>
      </c>
      <c r="B13" s="26" t="s">
        <v>10</v>
      </c>
      <c r="C13" s="119">
        <v>44.649</v>
      </c>
      <c r="D13" s="120">
        <v>44.044</v>
      </c>
      <c r="E13" s="55">
        <f t="shared" si="5"/>
        <v>44.649</v>
      </c>
      <c r="F13" s="56">
        <f t="shared" si="0"/>
        <v>9</v>
      </c>
      <c r="G13" s="118">
        <v>143.66</v>
      </c>
      <c r="H13" s="115">
        <v>10</v>
      </c>
      <c r="I13" s="81">
        <f t="shared" si="1"/>
        <v>153.66</v>
      </c>
      <c r="J13" s="80"/>
      <c r="K13" s="115"/>
      <c r="L13" s="81">
        <f t="shared" si="2"/>
      </c>
      <c r="M13" s="82">
        <f t="shared" si="6"/>
        <v>153.66</v>
      </c>
      <c r="N13" s="83">
        <f t="shared" si="3"/>
        <v>11</v>
      </c>
      <c r="O13" s="84">
        <f t="shared" si="4"/>
        <v>20</v>
      </c>
      <c r="P13" s="63">
        <f t="shared" si="7"/>
        <v>10</v>
      </c>
      <c r="Q13" s="64">
        <f>IF(P13="","",VLOOKUP(P13,'Bodové hodnocení'!$A$1:$B$20,2,FALSE))</f>
        <v>2</v>
      </c>
      <c r="R13" s="65"/>
      <c r="S13" s="65"/>
    </row>
    <row r="14" spans="1:19" ht="15.75">
      <c r="A14" s="175" t="s">
        <v>27</v>
      </c>
      <c r="B14" s="162" t="s">
        <v>5</v>
      </c>
      <c r="C14" s="176">
        <v>21.351</v>
      </c>
      <c r="D14" s="177">
        <v>21.138</v>
      </c>
      <c r="E14" s="178">
        <f t="shared" si="5"/>
        <v>21.351</v>
      </c>
      <c r="F14" s="179">
        <f t="shared" si="0"/>
        <v>1</v>
      </c>
      <c r="G14" s="180">
        <v>76.53</v>
      </c>
      <c r="H14" s="181"/>
      <c r="I14" s="182">
        <f t="shared" si="1"/>
        <v>76.53</v>
      </c>
      <c r="J14" s="183"/>
      <c r="K14" s="181"/>
      <c r="L14" s="182">
        <f t="shared" si="2"/>
      </c>
      <c r="M14" s="182">
        <f t="shared" si="6"/>
        <v>76.53</v>
      </c>
      <c r="N14" s="184">
        <f t="shared" si="3"/>
        <v>2</v>
      </c>
      <c r="O14" s="185">
        <f t="shared" si="4"/>
        <v>3</v>
      </c>
      <c r="P14" s="246">
        <f t="shared" si="7"/>
        <v>1</v>
      </c>
      <c r="Q14" s="186">
        <f>IF(P14="","",VLOOKUP(P14,'Bodové hodnocení'!$A$1:$B$20,2,FALSE))</f>
        <v>11</v>
      </c>
      <c r="R14" s="65"/>
      <c r="S14" s="65"/>
    </row>
    <row r="15" spans="1:19" ht="16.5" thickBot="1">
      <c r="A15" s="78" t="s">
        <v>28</v>
      </c>
      <c r="B15" s="30" t="s">
        <v>8</v>
      </c>
      <c r="C15" s="119" t="s">
        <v>85</v>
      </c>
      <c r="D15" s="120" t="s">
        <v>85</v>
      </c>
      <c r="E15" s="55" t="s">
        <v>85</v>
      </c>
      <c r="F15" s="56">
        <v>11</v>
      </c>
      <c r="G15" s="118">
        <v>87.23</v>
      </c>
      <c r="H15" s="115">
        <v>10</v>
      </c>
      <c r="I15" s="81">
        <f t="shared" si="1"/>
        <v>97.23</v>
      </c>
      <c r="J15" s="80"/>
      <c r="K15" s="115"/>
      <c r="L15" s="81">
        <f t="shared" si="2"/>
      </c>
      <c r="M15" s="82">
        <f t="shared" si="6"/>
        <v>97.23</v>
      </c>
      <c r="N15" s="83">
        <f t="shared" si="3"/>
        <v>9</v>
      </c>
      <c r="O15" s="84">
        <f t="shared" si="4"/>
        <v>20</v>
      </c>
      <c r="P15" s="63">
        <v>11</v>
      </c>
      <c r="Q15" s="64">
        <f>IF(P15="","",VLOOKUP(P15,'Bodové hodnocení'!$A$1:$B$20,2,FALSE))</f>
        <v>1</v>
      </c>
      <c r="R15" s="65"/>
      <c r="S15" s="65"/>
    </row>
    <row r="16" spans="1:19" ht="16.5" thickBot="1">
      <c r="A16" s="86"/>
      <c r="B16" s="86"/>
      <c r="C16" s="87"/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9"/>
      <c r="R16" s="65"/>
      <c r="S16" s="65"/>
    </row>
    <row r="17" spans="1:19" ht="16.5" thickBot="1">
      <c r="A17" s="378" t="s">
        <v>46</v>
      </c>
      <c r="B17" s="378"/>
      <c r="C17" s="378" t="s">
        <v>34</v>
      </c>
      <c r="D17" s="378"/>
      <c r="E17" s="378"/>
      <c r="F17" s="378"/>
      <c r="G17" s="379" t="s">
        <v>47</v>
      </c>
      <c r="H17" s="379"/>
      <c r="I17" s="379"/>
      <c r="J17" s="379"/>
      <c r="K17" s="379"/>
      <c r="L17" s="379"/>
      <c r="M17" s="379"/>
      <c r="N17" s="379"/>
      <c r="O17" s="380" t="s">
        <v>36</v>
      </c>
      <c r="P17" s="381" t="s">
        <v>37</v>
      </c>
      <c r="Q17" s="382" t="s">
        <v>38</v>
      </c>
      <c r="R17" s="65"/>
      <c r="S17" s="90"/>
    </row>
    <row r="18" spans="1:19" ht="16.5" thickBot="1">
      <c r="A18" s="121" t="s">
        <v>39</v>
      </c>
      <c r="B18" s="45" t="s">
        <v>2</v>
      </c>
      <c r="C18" s="44" t="s">
        <v>40</v>
      </c>
      <c r="D18" s="46" t="s">
        <v>41</v>
      </c>
      <c r="E18" s="122" t="s">
        <v>42</v>
      </c>
      <c r="F18" s="48" t="s">
        <v>43</v>
      </c>
      <c r="G18" s="44" t="s">
        <v>44</v>
      </c>
      <c r="H18" s="50" t="s">
        <v>48</v>
      </c>
      <c r="I18" s="123"/>
      <c r="J18" s="46" t="s">
        <v>45</v>
      </c>
      <c r="K18" s="50" t="s">
        <v>48</v>
      </c>
      <c r="L18" s="50"/>
      <c r="M18" s="122" t="s">
        <v>42</v>
      </c>
      <c r="N18" s="48" t="s">
        <v>43</v>
      </c>
      <c r="O18" s="380"/>
      <c r="P18" s="381"/>
      <c r="Q18" s="382"/>
      <c r="R18" s="65"/>
      <c r="S18" s="91">
        <f>IF(R18="","",VLOOKUP(R18,'Bodové hodnocení'!$A$1:$B$20,2,FALSE))</f>
      </c>
    </row>
    <row r="19" spans="1:19" ht="15.75">
      <c r="A19" s="52" t="s">
        <v>16</v>
      </c>
      <c r="B19" s="36" t="s">
        <v>13</v>
      </c>
      <c r="C19" s="53">
        <v>21.272</v>
      </c>
      <c r="D19" s="124">
        <v>20.02</v>
      </c>
      <c r="E19" s="55">
        <f aca="true" t="shared" si="8" ref="E19:E32">IF(C19="","",MAX(C19,D19))</f>
        <v>21.272</v>
      </c>
      <c r="F19" s="111">
        <f>IF(C19="","",RANK(E19,$E$19:$E$32,1))</f>
        <v>4</v>
      </c>
      <c r="G19" s="125">
        <v>65.62</v>
      </c>
      <c r="H19" s="116"/>
      <c r="I19" s="58">
        <f aca="true" t="shared" si="9" ref="I19:I32">IF(G19="","",G19+H19)</f>
        <v>65.62</v>
      </c>
      <c r="J19" s="59"/>
      <c r="K19" s="116"/>
      <c r="L19" s="58">
        <f aca="true" t="shared" si="10" ref="L19:L32">IF(J19="","",J19+K19)</f>
      </c>
      <c r="M19" s="100">
        <f aca="true" t="shared" si="11" ref="M19:M32">IF(I19="","",MIN(L19,I19))</f>
        <v>65.62</v>
      </c>
      <c r="N19" s="61">
        <f>IF(M19="","",RANK(M19,$M$19:$M$32,1))</f>
        <v>6</v>
      </c>
      <c r="O19" s="84">
        <f>IF(F19="","",SUM(N19,F19))</f>
        <v>10</v>
      </c>
      <c r="P19" s="63">
        <f>IF(O19="","",RANK(O19,$O$19:$O$32,1))</f>
        <v>5</v>
      </c>
      <c r="Q19" s="64">
        <f>IF(P19="","",VLOOKUP(P19,'Bodové hodnocení'!$A$1:$B$20,2,FALSE))</f>
        <v>7</v>
      </c>
      <c r="R19" s="65"/>
      <c r="S19" s="91">
        <f>IF(R19="","",VLOOKUP(R19,'Bodové hodnocení'!$A$1:$B$20,2,FALSE))</f>
      </c>
    </row>
    <row r="20" spans="1:19" ht="15.75">
      <c r="A20" s="175" t="s">
        <v>18</v>
      </c>
      <c r="B20" s="160" t="s">
        <v>6</v>
      </c>
      <c r="C20" s="67">
        <v>25.146</v>
      </c>
      <c r="D20" s="126">
        <v>24.676</v>
      </c>
      <c r="E20" s="69">
        <f t="shared" si="8"/>
        <v>25.146</v>
      </c>
      <c r="F20" s="74">
        <f>IF(C20="","",RANK(E20,$E$19:$E$32,1))</f>
        <v>7</v>
      </c>
      <c r="G20" s="85">
        <v>57.88</v>
      </c>
      <c r="H20" s="117"/>
      <c r="I20" s="73">
        <f t="shared" si="9"/>
        <v>57.88</v>
      </c>
      <c r="J20" s="72"/>
      <c r="K20" s="117"/>
      <c r="L20" s="73">
        <f t="shared" si="10"/>
      </c>
      <c r="M20" s="73">
        <f t="shared" si="11"/>
        <v>57.88</v>
      </c>
      <c r="N20" s="74">
        <f>IF(M20="","",RANK(M20,$M$19:$M$32,1))</f>
        <v>1</v>
      </c>
      <c r="O20" s="75">
        <f aca="true" t="shared" si="12" ref="O20:O31">IF(F20="","",SUM(N20,F20))</f>
        <v>8</v>
      </c>
      <c r="P20" s="76">
        <v>3</v>
      </c>
      <c r="Q20" s="77">
        <f>IF(P20="","",VLOOKUP(P20,'Bodové hodnocení'!$A$1:$B$20,2,FALSE))</f>
        <v>9</v>
      </c>
      <c r="R20" s="65"/>
      <c r="S20" s="90"/>
    </row>
    <row r="21" spans="1:19" ht="15.75">
      <c r="A21" s="78" t="s">
        <v>19</v>
      </c>
      <c r="B21" s="26" t="s">
        <v>29</v>
      </c>
      <c r="C21" s="79">
        <v>64.972</v>
      </c>
      <c r="D21" s="109">
        <v>47.801</v>
      </c>
      <c r="E21" s="55">
        <f t="shared" si="8"/>
        <v>64.972</v>
      </c>
      <c r="F21" s="111">
        <f>IF(C21="","",RANK(E21,$E$19:$E$32,1))</f>
        <v>14</v>
      </c>
      <c r="G21" s="112">
        <v>105.22</v>
      </c>
      <c r="H21" s="115">
        <v>20</v>
      </c>
      <c r="I21" s="81">
        <f t="shared" si="9"/>
        <v>125.22</v>
      </c>
      <c r="J21" s="80">
        <v>87.14</v>
      </c>
      <c r="K21" s="115">
        <v>10</v>
      </c>
      <c r="L21" s="81">
        <f t="shared" si="10"/>
        <v>97.14</v>
      </c>
      <c r="M21" s="82">
        <f t="shared" si="11"/>
        <v>97.14</v>
      </c>
      <c r="N21" s="83">
        <f>IF(M21="","",RANK(M21,$M$19:$M$32,1))</f>
        <v>14</v>
      </c>
      <c r="O21" s="84">
        <f t="shared" si="12"/>
        <v>28</v>
      </c>
      <c r="P21" s="63">
        <f>IF(O21="","",RANK(O21,$O$19:$O$32,1))</f>
        <v>14</v>
      </c>
      <c r="Q21" s="64">
        <f>IF(P21="","",VLOOKUP(P21,'Bodové hodnocení'!$A$1:$B$20,2,FALSE))</f>
        <v>1</v>
      </c>
      <c r="R21" s="65"/>
      <c r="S21" s="65"/>
    </row>
    <row r="22" spans="1:17" ht="15.75">
      <c r="A22" s="175" t="s">
        <v>20</v>
      </c>
      <c r="B22" s="160" t="s">
        <v>4</v>
      </c>
      <c r="C22" s="67">
        <v>18.657</v>
      </c>
      <c r="D22" s="126">
        <v>19.639</v>
      </c>
      <c r="E22" s="69">
        <f t="shared" si="8"/>
        <v>19.639</v>
      </c>
      <c r="F22" s="74">
        <f aca="true" t="shared" si="13" ref="F22:F32">IF(C22="","",RANK(E22,$E$19:$E$32,1))</f>
        <v>2</v>
      </c>
      <c r="G22" s="85">
        <v>73.97</v>
      </c>
      <c r="H22" s="117"/>
      <c r="I22" s="73">
        <f t="shared" si="9"/>
        <v>73.97</v>
      </c>
      <c r="J22" s="72">
        <v>104.16</v>
      </c>
      <c r="K22" s="117"/>
      <c r="L22" s="73">
        <f t="shared" si="10"/>
        <v>104.16</v>
      </c>
      <c r="M22" s="73">
        <f t="shared" si="11"/>
        <v>73.97</v>
      </c>
      <c r="N22" s="74">
        <f aca="true" t="shared" si="14" ref="N22:N32">IF(M22="","",RANK(M22,$M$19:$M$32,1))</f>
        <v>9</v>
      </c>
      <c r="O22" s="75">
        <f t="shared" si="12"/>
        <v>11</v>
      </c>
      <c r="P22" s="76">
        <f>IF(O22="","",RANK(O22,$O$19:$O$32,1))</f>
        <v>6</v>
      </c>
      <c r="Q22" s="77">
        <f>IF(P22="","",VLOOKUP(P22,'Bodové hodnocení'!$A$1:$B$20,2,FALSE))</f>
        <v>6</v>
      </c>
    </row>
    <row r="23" spans="1:17" ht="15.75">
      <c r="A23" s="78" t="s">
        <v>21</v>
      </c>
      <c r="B23" s="30" t="s">
        <v>14</v>
      </c>
      <c r="C23" s="79">
        <v>27.138</v>
      </c>
      <c r="D23" s="109">
        <v>26.719</v>
      </c>
      <c r="E23" s="55">
        <f t="shared" si="8"/>
        <v>27.138</v>
      </c>
      <c r="F23" s="111">
        <f t="shared" si="13"/>
        <v>8</v>
      </c>
      <c r="G23" s="112">
        <v>80.04</v>
      </c>
      <c r="H23" s="115"/>
      <c r="I23" s="81">
        <f t="shared" si="9"/>
        <v>80.04</v>
      </c>
      <c r="J23" s="80">
        <v>61.79</v>
      </c>
      <c r="K23" s="115"/>
      <c r="L23" s="81">
        <f t="shared" si="10"/>
        <v>61.79</v>
      </c>
      <c r="M23" s="82">
        <f t="shared" si="11"/>
        <v>61.79</v>
      </c>
      <c r="N23" s="83">
        <f t="shared" si="14"/>
        <v>3</v>
      </c>
      <c r="O23" s="84">
        <f t="shared" si="12"/>
        <v>11</v>
      </c>
      <c r="P23" s="63">
        <v>7</v>
      </c>
      <c r="Q23" s="64">
        <f>IF(P23="","",VLOOKUP(P23,'Bodové hodnocení'!$A$1:$B$20,2,FALSE))</f>
        <v>5</v>
      </c>
    </row>
    <row r="24" spans="1:17" ht="15.75">
      <c r="A24" s="175" t="s">
        <v>22</v>
      </c>
      <c r="B24" s="161" t="s">
        <v>17</v>
      </c>
      <c r="C24" s="67">
        <v>21.61</v>
      </c>
      <c r="D24" s="126">
        <v>20.713</v>
      </c>
      <c r="E24" s="69">
        <f t="shared" si="8"/>
        <v>21.61</v>
      </c>
      <c r="F24" s="74">
        <f t="shared" si="13"/>
        <v>5</v>
      </c>
      <c r="G24" s="85">
        <v>64.77</v>
      </c>
      <c r="H24" s="117"/>
      <c r="I24" s="73">
        <f t="shared" si="9"/>
        <v>64.77</v>
      </c>
      <c r="J24" s="72">
        <v>92.08</v>
      </c>
      <c r="K24" s="117">
        <v>10</v>
      </c>
      <c r="L24" s="73">
        <f t="shared" si="10"/>
        <v>102.08</v>
      </c>
      <c r="M24" s="73">
        <f t="shared" si="11"/>
        <v>64.77</v>
      </c>
      <c r="N24" s="74">
        <f t="shared" si="14"/>
        <v>4</v>
      </c>
      <c r="O24" s="75">
        <f t="shared" si="12"/>
        <v>9</v>
      </c>
      <c r="P24" s="76">
        <f aca="true" t="shared" si="15" ref="P24:P30">IF(O24="","",RANK(O24,$O$19:$O$32,1))</f>
        <v>4</v>
      </c>
      <c r="Q24" s="77">
        <f>IF(P24="","",VLOOKUP(P24,'Bodové hodnocení'!$A$1:$B$20,2,FALSE))</f>
        <v>8</v>
      </c>
    </row>
    <row r="25" spans="1:17" ht="15.75">
      <c r="A25" s="78" t="s">
        <v>23</v>
      </c>
      <c r="B25" s="30" t="s">
        <v>24</v>
      </c>
      <c r="C25" s="79">
        <v>40.966</v>
      </c>
      <c r="D25" s="109">
        <v>40.911</v>
      </c>
      <c r="E25" s="55">
        <f t="shared" si="8"/>
        <v>40.966</v>
      </c>
      <c r="F25" s="111">
        <f t="shared" si="13"/>
        <v>12</v>
      </c>
      <c r="G25" s="112">
        <v>77.01</v>
      </c>
      <c r="H25" s="115"/>
      <c r="I25" s="81">
        <f t="shared" si="9"/>
        <v>77.01</v>
      </c>
      <c r="J25" s="80"/>
      <c r="K25" s="115"/>
      <c r="L25" s="81">
        <f t="shared" si="10"/>
      </c>
      <c r="M25" s="82">
        <f t="shared" si="11"/>
        <v>77.01</v>
      </c>
      <c r="N25" s="83">
        <f t="shared" si="14"/>
        <v>11</v>
      </c>
      <c r="O25" s="84">
        <f t="shared" si="12"/>
        <v>23</v>
      </c>
      <c r="P25" s="63">
        <f t="shared" si="15"/>
        <v>11</v>
      </c>
      <c r="Q25" s="64">
        <f>IF(P25="","",VLOOKUP(P25,'Bodové hodnocení'!$A$1:$B$20,2,FALSE))</f>
        <v>1</v>
      </c>
    </row>
    <row r="26" spans="1:17" ht="15.75">
      <c r="A26" s="175" t="s">
        <v>25</v>
      </c>
      <c r="B26" s="161" t="s">
        <v>12</v>
      </c>
      <c r="C26" s="67">
        <v>17.517</v>
      </c>
      <c r="D26" s="126">
        <v>16.499</v>
      </c>
      <c r="E26" s="69">
        <f t="shared" si="8"/>
        <v>17.517</v>
      </c>
      <c r="F26" s="74">
        <f t="shared" si="13"/>
        <v>1</v>
      </c>
      <c r="G26" s="85">
        <v>58.3</v>
      </c>
      <c r="H26" s="117"/>
      <c r="I26" s="73">
        <f t="shared" si="9"/>
        <v>58.3</v>
      </c>
      <c r="J26" s="72"/>
      <c r="K26" s="117"/>
      <c r="L26" s="73">
        <f t="shared" si="10"/>
      </c>
      <c r="M26" s="73">
        <f t="shared" si="11"/>
        <v>58.3</v>
      </c>
      <c r="N26" s="74">
        <f t="shared" si="14"/>
        <v>2</v>
      </c>
      <c r="O26" s="75">
        <f t="shared" si="12"/>
        <v>3</v>
      </c>
      <c r="P26" s="76">
        <f t="shared" si="15"/>
        <v>1</v>
      </c>
      <c r="Q26" s="77">
        <f>IF(P26="","",VLOOKUP(P26,'Bodové hodnocení'!$A$1:$B$20,2,FALSE))</f>
        <v>11</v>
      </c>
    </row>
    <row r="27" spans="1:17" ht="15.75">
      <c r="A27" s="78" t="s">
        <v>26</v>
      </c>
      <c r="B27" s="26" t="s">
        <v>7</v>
      </c>
      <c r="C27" s="79">
        <v>20.284</v>
      </c>
      <c r="D27" s="109">
        <v>20.54</v>
      </c>
      <c r="E27" s="55">
        <f t="shared" si="8"/>
        <v>20.54</v>
      </c>
      <c r="F27" s="111">
        <f t="shared" si="13"/>
        <v>3</v>
      </c>
      <c r="G27" s="112">
        <v>65.19</v>
      </c>
      <c r="H27" s="115"/>
      <c r="I27" s="81">
        <f t="shared" si="9"/>
        <v>65.19</v>
      </c>
      <c r="J27" s="80"/>
      <c r="K27" s="115"/>
      <c r="L27" s="81">
        <f t="shared" si="10"/>
      </c>
      <c r="M27" s="82">
        <f t="shared" si="11"/>
        <v>65.19</v>
      </c>
      <c r="N27" s="83">
        <f t="shared" si="14"/>
        <v>5</v>
      </c>
      <c r="O27" s="84">
        <f t="shared" si="12"/>
        <v>8</v>
      </c>
      <c r="P27" s="63">
        <f t="shared" si="15"/>
        <v>2</v>
      </c>
      <c r="Q27" s="64">
        <f>IF(P27="","",VLOOKUP(P27,'Bodové hodnocení'!$A$1:$B$20,2,FALSE))</f>
        <v>10</v>
      </c>
    </row>
    <row r="28" spans="1:17" ht="15.75">
      <c r="A28" s="175" t="s">
        <v>27</v>
      </c>
      <c r="B28" s="162" t="s">
        <v>69</v>
      </c>
      <c r="C28" s="128">
        <v>35.016</v>
      </c>
      <c r="D28" s="126">
        <v>35.905</v>
      </c>
      <c r="E28" s="69">
        <f t="shared" si="8"/>
        <v>35.905</v>
      </c>
      <c r="F28" s="74">
        <f t="shared" si="13"/>
        <v>10</v>
      </c>
      <c r="G28" s="85">
        <v>70.03</v>
      </c>
      <c r="H28" s="117">
        <v>10</v>
      </c>
      <c r="I28" s="73">
        <f t="shared" si="9"/>
        <v>80.03</v>
      </c>
      <c r="J28" s="72"/>
      <c r="K28" s="117"/>
      <c r="L28" s="73">
        <f t="shared" si="10"/>
      </c>
      <c r="M28" s="73">
        <f t="shared" si="11"/>
        <v>80.03</v>
      </c>
      <c r="N28" s="74">
        <f t="shared" si="14"/>
        <v>12</v>
      </c>
      <c r="O28" s="75">
        <f t="shared" si="12"/>
        <v>22</v>
      </c>
      <c r="P28" s="76">
        <f t="shared" si="15"/>
        <v>10</v>
      </c>
      <c r="Q28" s="77">
        <f>IF(P28="","",VLOOKUP(P28,'Bodové hodnocení'!$A$1:$B$20,2,FALSE))</f>
        <v>2</v>
      </c>
    </row>
    <row r="29" spans="1:17" ht="15.75">
      <c r="A29" s="78" t="s">
        <v>28</v>
      </c>
      <c r="B29" s="30" t="s">
        <v>10</v>
      </c>
      <c r="C29" s="79">
        <v>35.254</v>
      </c>
      <c r="D29" s="127">
        <v>38.222</v>
      </c>
      <c r="E29" s="55">
        <f t="shared" si="8"/>
        <v>38.222</v>
      </c>
      <c r="F29" s="111">
        <f t="shared" si="13"/>
        <v>11</v>
      </c>
      <c r="G29" s="112">
        <v>80.41</v>
      </c>
      <c r="H29" s="115">
        <v>10</v>
      </c>
      <c r="I29" s="81">
        <f t="shared" si="9"/>
        <v>90.41</v>
      </c>
      <c r="J29" s="80"/>
      <c r="K29" s="115"/>
      <c r="L29" s="81">
        <f t="shared" si="10"/>
      </c>
      <c r="M29" s="82">
        <f t="shared" si="11"/>
        <v>90.41</v>
      </c>
      <c r="N29" s="83">
        <f t="shared" si="14"/>
        <v>13</v>
      </c>
      <c r="O29" s="84">
        <f t="shared" si="12"/>
        <v>24</v>
      </c>
      <c r="P29" s="63">
        <f t="shared" si="15"/>
        <v>13</v>
      </c>
      <c r="Q29" s="64">
        <f>IF(P29="","",VLOOKUP(P29,'Bodové hodnocení'!$A$1:$B$20,2,FALSE))</f>
        <v>1</v>
      </c>
    </row>
    <row r="30" spans="1:17" ht="15.75">
      <c r="A30" s="175" t="s">
        <v>30</v>
      </c>
      <c r="B30" s="163" t="s">
        <v>5</v>
      </c>
      <c r="C30" s="128">
        <v>31.878</v>
      </c>
      <c r="D30" s="126">
        <v>31.787</v>
      </c>
      <c r="E30" s="248">
        <f t="shared" si="8"/>
        <v>31.878</v>
      </c>
      <c r="F30" s="74">
        <f t="shared" si="13"/>
        <v>9</v>
      </c>
      <c r="G30" s="85">
        <v>71.19</v>
      </c>
      <c r="H30" s="117"/>
      <c r="I30" s="73">
        <f t="shared" si="9"/>
        <v>71.19</v>
      </c>
      <c r="J30" s="72"/>
      <c r="K30" s="117"/>
      <c r="L30" s="73">
        <f t="shared" si="10"/>
      </c>
      <c r="M30" s="73">
        <f t="shared" si="11"/>
        <v>71.19</v>
      </c>
      <c r="N30" s="74">
        <f t="shared" si="14"/>
        <v>7</v>
      </c>
      <c r="O30" s="75">
        <f t="shared" si="12"/>
        <v>16</v>
      </c>
      <c r="P30" s="76">
        <f t="shared" si="15"/>
        <v>9</v>
      </c>
      <c r="Q30" s="77">
        <f>IF(P30="","",VLOOKUP(P30,'Bodové hodnocení'!$A$1:$B$20,2,FALSE))</f>
        <v>3</v>
      </c>
    </row>
    <row r="31" spans="1:17" ht="15.75">
      <c r="A31" s="78" t="s">
        <v>32</v>
      </c>
      <c r="B31" s="26" t="s">
        <v>8</v>
      </c>
      <c r="C31" s="249">
        <v>43.675</v>
      </c>
      <c r="D31" s="127">
        <v>45.517</v>
      </c>
      <c r="E31" s="110">
        <f t="shared" si="8"/>
        <v>45.517</v>
      </c>
      <c r="F31" s="111">
        <f t="shared" si="13"/>
        <v>13</v>
      </c>
      <c r="G31" s="112">
        <v>76.95</v>
      </c>
      <c r="H31" s="115"/>
      <c r="I31" s="81">
        <f t="shared" si="9"/>
        <v>76.95</v>
      </c>
      <c r="J31" s="80"/>
      <c r="K31" s="115"/>
      <c r="L31" s="81">
        <f t="shared" si="10"/>
      </c>
      <c r="M31" s="82">
        <f t="shared" si="11"/>
        <v>76.95</v>
      </c>
      <c r="N31" s="83">
        <f t="shared" si="14"/>
        <v>10</v>
      </c>
      <c r="O31" s="84">
        <f t="shared" si="12"/>
        <v>23</v>
      </c>
      <c r="P31" s="63">
        <v>12</v>
      </c>
      <c r="Q31" s="64">
        <f>IF(P31="","",VLOOKUP(P31,'Bodové hodnocení'!$A$1:$B$20,2,FALSE))</f>
        <v>1</v>
      </c>
    </row>
    <row r="32" spans="1:17" ht="16.5" thickBot="1">
      <c r="A32" s="174" t="s">
        <v>59</v>
      </c>
      <c r="B32" s="245" t="s">
        <v>31</v>
      </c>
      <c r="C32" s="250">
        <v>23.781</v>
      </c>
      <c r="D32" s="251">
        <v>24.498</v>
      </c>
      <c r="E32" s="252">
        <f t="shared" si="8"/>
        <v>24.498</v>
      </c>
      <c r="F32" s="74">
        <f t="shared" si="13"/>
        <v>6</v>
      </c>
      <c r="G32" s="253">
        <v>73.38</v>
      </c>
      <c r="H32" s="254"/>
      <c r="I32" s="255">
        <f t="shared" si="9"/>
        <v>73.38</v>
      </c>
      <c r="J32" s="129"/>
      <c r="K32" s="254"/>
      <c r="L32" s="255">
        <f t="shared" si="10"/>
      </c>
      <c r="M32" s="255">
        <f t="shared" si="11"/>
        <v>73.38</v>
      </c>
      <c r="N32" s="74">
        <f t="shared" si="14"/>
        <v>8</v>
      </c>
      <c r="O32" s="256">
        <f>IF(F32="","",SUM(N32,F32))</f>
        <v>14</v>
      </c>
      <c r="P32" s="257">
        <f>IF(O32="","",RANK(O32,$O$19:$O$32,1))</f>
        <v>8</v>
      </c>
      <c r="Q32" s="258">
        <f>IF(P32="","",VLOOKUP(P32,'Bodové hodnocení'!$A$1:$B$20,2,FALSE))</f>
        <v>4</v>
      </c>
    </row>
    <row r="33" spans="1:17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4"/>
      <c r="Q33" s="143"/>
    </row>
  </sheetData>
  <sheetProtection selectLockedCells="1" selectUnlockedCells="1"/>
  <mergeCells count="13">
    <mergeCell ref="A17:B17"/>
    <mergeCell ref="C17:F17"/>
    <mergeCell ref="G17:N17"/>
    <mergeCell ref="O17:O18"/>
    <mergeCell ref="P17:P18"/>
    <mergeCell ref="Q17:Q18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4330708661417323" top="0.7874015748031497" bottom="0.7480314960629921" header="0.31496062992125984" footer="0.31496062992125984"/>
  <pageSetup horizontalDpi="300" verticalDpi="300" orientation="landscape" paperSize="9" scale="74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140625" style="35" customWidth="1"/>
  </cols>
  <sheetData>
    <row r="1" spans="1:2" ht="15">
      <c r="A1" s="151">
        <v>1</v>
      </c>
      <c r="B1" s="152">
        <v>11</v>
      </c>
    </row>
    <row r="2" spans="1:2" ht="15">
      <c r="A2" s="153">
        <v>2</v>
      </c>
      <c r="B2" s="154">
        <v>10</v>
      </c>
    </row>
    <row r="3" spans="1:2" ht="15">
      <c r="A3" s="153">
        <v>3</v>
      </c>
      <c r="B3" s="154">
        <v>9</v>
      </c>
    </row>
    <row r="4" spans="1:2" ht="15">
      <c r="A4" s="153">
        <v>4</v>
      </c>
      <c r="B4" s="154">
        <v>8</v>
      </c>
    </row>
    <row r="5" spans="1:2" ht="15">
      <c r="A5" s="153">
        <v>5</v>
      </c>
      <c r="B5" s="154">
        <v>7</v>
      </c>
    </row>
    <row r="6" spans="1:2" ht="15">
      <c r="A6" s="153">
        <v>6</v>
      </c>
      <c r="B6" s="154">
        <v>6</v>
      </c>
    </row>
    <row r="7" spans="1:2" ht="15">
      <c r="A7" s="153">
        <v>7</v>
      </c>
      <c r="B7" s="154">
        <v>5</v>
      </c>
    </row>
    <row r="8" spans="1:2" ht="15">
      <c r="A8" s="153">
        <v>8</v>
      </c>
      <c r="B8" s="154">
        <v>4</v>
      </c>
    </row>
    <row r="9" spans="1:2" ht="15">
      <c r="A9" s="153">
        <v>9</v>
      </c>
      <c r="B9" s="154">
        <v>3</v>
      </c>
    </row>
    <row r="10" spans="1:2" ht="15">
      <c r="A10" s="153">
        <v>10</v>
      </c>
      <c r="B10" s="154">
        <v>2</v>
      </c>
    </row>
    <row r="11" spans="1:2" ht="15">
      <c r="A11" s="153">
        <v>11</v>
      </c>
      <c r="B11" s="154">
        <v>1</v>
      </c>
    </row>
    <row r="12" spans="1:2" ht="15">
      <c r="A12" s="153">
        <v>12</v>
      </c>
      <c r="B12" s="154">
        <v>1</v>
      </c>
    </row>
    <row r="13" spans="1:2" ht="15">
      <c r="A13" s="153">
        <v>13</v>
      </c>
      <c r="B13" s="154">
        <v>1</v>
      </c>
    </row>
    <row r="14" spans="1:2" ht="15">
      <c r="A14" s="153">
        <v>14</v>
      </c>
      <c r="B14" s="154">
        <v>1</v>
      </c>
    </row>
    <row r="15" spans="1:2" ht="15">
      <c r="A15" s="153">
        <v>15</v>
      </c>
      <c r="B15" s="154">
        <v>1</v>
      </c>
    </row>
    <row r="16" spans="1:2" ht="15">
      <c r="A16" s="153">
        <v>16</v>
      </c>
      <c r="B16" s="154">
        <v>1</v>
      </c>
    </row>
    <row r="17" spans="1:2" ht="15">
      <c r="A17" s="153">
        <v>17</v>
      </c>
      <c r="B17" s="154">
        <v>1</v>
      </c>
    </row>
    <row r="18" spans="1:2" ht="15">
      <c r="A18" s="153">
        <v>18</v>
      </c>
      <c r="B18" s="154">
        <v>1</v>
      </c>
    </row>
    <row r="19" spans="1:2" ht="15">
      <c r="A19" s="153">
        <v>19</v>
      </c>
      <c r="B19" s="154">
        <v>1</v>
      </c>
    </row>
    <row r="20" spans="1:2" ht="15">
      <c r="A20" s="155">
        <v>20</v>
      </c>
      <c r="B20" s="156">
        <v>1</v>
      </c>
    </row>
    <row r="21" spans="1:2" ht="15">
      <c r="A21" s="157" t="s">
        <v>68</v>
      </c>
      <c r="B21" s="158" t="s"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19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0" sqref="B20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7109375" style="0" customWidth="1"/>
    <col min="8" max="12" width="12.7109375" style="0" customWidth="1"/>
  </cols>
  <sheetData>
    <row r="1" spans="1:12" ht="42.75" customHeight="1" thickBot="1">
      <c r="A1" s="375" t="s">
        <v>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5" customFormat="1" ht="16.5" customHeight="1" thickBot="1">
      <c r="A2" s="376" t="s">
        <v>0</v>
      </c>
      <c r="B2" s="376"/>
      <c r="C2" s="376"/>
      <c r="D2" s="1">
        <v>1</v>
      </c>
      <c r="E2" s="2">
        <v>2</v>
      </c>
      <c r="F2" s="3">
        <v>3</v>
      </c>
      <c r="G2" s="2">
        <v>4</v>
      </c>
      <c r="H2" s="4">
        <v>5</v>
      </c>
      <c r="I2" s="229">
        <v>6</v>
      </c>
      <c r="J2" s="3"/>
      <c r="K2" s="165">
        <v>7</v>
      </c>
      <c r="L2" s="243">
        <v>8</v>
      </c>
    </row>
    <row r="3" spans="1:12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9" t="s">
        <v>6</v>
      </c>
      <c r="J3" s="10" t="s">
        <v>11</v>
      </c>
      <c r="K3" s="233" t="s">
        <v>9</v>
      </c>
      <c r="L3" s="12" t="s">
        <v>13</v>
      </c>
    </row>
    <row r="4" spans="1:12" s="5" customFormat="1" ht="16.5" customHeight="1" thickBot="1">
      <c r="A4" s="13"/>
      <c r="B4" s="168"/>
      <c r="C4" s="14" t="s">
        <v>15</v>
      </c>
      <c r="D4" s="15" t="s">
        <v>70</v>
      </c>
      <c r="E4" s="16" t="s">
        <v>71</v>
      </c>
      <c r="F4" s="16" t="s">
        <v>72</v>
      </c>
      <c r="G4" s="16" t="s">
        <v>73</v>
      </c>
      <c r="H4" s="266">
        <v>43443</v>
      </c>
      <c r="I4" s="267" t="s">
        <v>75</v>
      </c>
      <c r="J4" s="16"/>
      <c r="K4" s="268">
        <v>43618</v>
      </c>
      <c r="L4" s="269" t="s">
        <v>74</v>
      </c>
    </row>
    <row r="5" spans="1:12" s="38" customFormat="1" ht="16.5" customHeight="1">
      <c r="A5" s="18" t="s">
        <v>16</v>
      </c>
      <c r="B5" s="173" t="s">
        <v>12</v>
      </c>
      <c r="C5" s="37">
        <f>SUM(D5:L5)</f>
        <v>89</v>
      </c>
      <c r="D5" s="164">
        <f>IF('1. kolo - Děhylov'!$Q$5="","",VLOOKUP(B5,'1. kolo - Děhylov'!$B$19:$Q$32,16,FALSE))</f>
        <v>11</v>
      </c>
      <c r="E5" s="21">
        <f>IF('2. kolo - Závada'!$Q$5="","",VLOOKUP(B5,'2. kolo - Závada'!$B$20:$Q$33,16,FALSE))</f>
        <v>10</v>
      </c>
      <c r="F5" s="22">
        <f>IF('3. kolo - Dobroslavice'!$J$4="","",VLOOKUP(B5,'3. kolo - Dobroslavice'!$B$19:$J$31,9,FALSE))</f>
        <v>11</v>
      </c>
      <c r="G5" s="21">
        <f>IF('4. kolo - Markvartovice'!$Q$19="","",VLOOKUP(B5,'4. kolo - Markvartovice'!$B$19:$Q$32,16,FALSE))</f>
        <v>11</v>
      </c>
      <c r="H5" s="224">
        <f>IF('5. kolo - Darkovice'!$S$20="","",VLOOKUP(B5,'5. kolo - Darkovice'!$B$20:$S$31,18,FALSE))</f>
        <v>11</v>
      </c>
      <c r="I5" s="231">
        <f>IF('6. kolo - Dobroslavice'!$Q$20="","",VLOOKUP(B5,'6. kolo - Dobroslavice'!$B$20:$S$32,16,FALSE))</f>
        <v>11</v>
      </c>
      <c r="J5" s="23">
        <v>5</v>
      </c>
      <c r="K5" s="166">
        <f>IF('7. kolo - Ludgeřovice'!$Q$19="","",VLOOKUP(B5,'7. kolo - Ludgeřovice'!$B$19:$Q$32,16,FALSE))</f>
        <v>8</v>
      </c>
      <c r="L5" s="244">
        <f>IF('8. kolo - Bobrovníky'!$Q$19="","",VLOOKUP(B5,'8. kolo - Bobrovníky'!$B$19:$Q$32,16,FALSE))</f>
        <v>11</v>
      </c>
    </row>
    <row r="6" spans="1:12" s="38" customFormat="1" ht="16.5" customHeight="1">
      <c r="A6" s="25" t="s">
        <v>18</v>
      </c>
      <c r="B6" s="26" t="s">
        <v>13</v>
      </c>
      <c r="C6" s="19">
        <f>SUM(D6:L6)</f>
        <v>68</v>
      </c>
      <c r="D6" s="20">
        <f>IF('1. kolo - Děhylov'!$Q$5="","",VLOOKUP(B6,'1. kolo - Děhylov'!$B$19:$Q$32,16,FALSE))</f>
        <v>7</v>
      </c>
      <c r="E6" s="27">
        <f>IF('2. kolo - Závada'!$Q$5="","",VLOOKUP(B6,'2. kolo - Závada'!$B$20:$Q$33,16,FALSE))</f>
        <v>11</v>
      </c>
      <c r="F6" s="28">
        <f>IF('3. kolo - Dobroslavice'!$J$4="","",VLOOKUP(B6,'3. kolo - Dobroslavice'!$B$19:$J$31,9,FALSE))</f>
        <v>7</v>
      </c>
      <c r="G6" s="27">
        <f>IF('4. kolo - Markvartovice'!$Q$19="","",VLOOKUP(B6,'4. kolo - Markvartovice'!$B$19:$Q$32,16,FALSE))</f>
        <v>5</v>
      </c>
      <c r="H6" s="225">
        <f>IF('5. kolo - Darkovice'!$S$20="","",VLOOKUP(B6,'5. kolo - Darkovice'!$B$20:$S$31,18,FALSE))</f>
        <v>7</v>
      </c>
      <c r="I6" s="232">
        <f>IF('6. kolo - Dobroslavice'!$Q$20="","",VLOOKUP(B6,'6. kolo - Dobroslavice'!$B$20:$S$32,16,FALSE))</f>
        <v>10</v>
      </c>
      <c r="J6" s="29">
        <v>5</v>
      </c>
      <c r="K6" s="167">
        <f>IF('7. kolo - Ludgeřovice'!$Q$19="","",VLOOKUP(B6,'7. kolo - Ludgeřovice'!$B$19:$Q$32,16,FALSE))</f>
        <v>10</v>
      </c>
      <c r="L6" s="235">
        <f>IF('8. kolo - Bobrovníky'!$Q$19="","",VLOOKUP(B6,'8. kolo - Bobrovníky'!$B$19:$Q$32,16,FALSE))</f>
        <v>6</v>
      </c>
    </row>
    <row r="7" spans="1:12" s="38" customFormat="1" ht="16.5" customHeight="1">
      <c r="A7" s="25" t="s">
        <v>19</v>
      </c>
      <c r="B7" s="26" t="s">
        <v>6</v>
      </c>
      <c r="C7" s="19">
        <f>SUM(D7:L7)</f>
        <v>64</v>
      </c>
      <c r="D7" s="20">
        <f>IF('1. kolo - Děhylov'!$Q$5="","",VLOOKUP(B7,'1. kolo - Děhylov'!$B$19:$Q$32,16,FALSE))</f>
        <v>9</v>
      </c>
      <c r="E7" s="27">
        <f>IF('2. kolo - Závada'!$Q$5="","",VLOOKUP(B7,'2. kolo - Závada'!$B$20:$Q$33,16,FALSE))</f>
        <v>5</v>
      </c>
      <c r="F7" s="28">
        <f>IF('3. kolo - Dobroslavice'!$J$4="","",VLOOKUP(B7,'3. kolo - Dobroslavice'!$B$19:$J$31,9,FALSE))</f>
        <v>9</v>
      </c>
      <c r="G7" s="27">
        <f>IF('4. kolo - Markvartovice'!$Q$19="","",VLOOKUP(B7,'4. kolo - Markvartovice'!$B$19:$Q$32,16,FALSE))</f>
        <v>3</v>
      </c>
      <c r="H7" s="225">
        <f>IF('5. kolo - Darkovice'!$S$20="","",VLOOKUP(B7,'5. kolo - Darkovice'!$B$20:$S$31,18,FALSE))</f>
        <v>5</v>
      </c>
      <c r="I7" s="232">
        <f>IF('6. kolo - Dobroslavice'!$Q$20="","",VLOOKUP(B7,'6. kolo - Dobroslavice'!$B$20:$S$32,16,FALSE))</f>
        <v>7</v>
      </c>
      <c r="J7" s="29">
        <v>5</v>
      </c>
      <c r="K7" s="167">
        <f>IF('7. kolo - Ludgeřovice'!$Q$19="","",VLOOKUP(B7,'7. kolo - Ludgeřovice'!$B$19:$Q$32,16,FALSE))</f>
        <v>11</v>
      </c>
      <c r="L7" s="235">
        <f>IF('8. kolo - Bobrovníky'!$Q$19="","",VLOOKUP(B7,'8. kolo - Bobrovníky'!$B$19:$Q$32,16,FALSE))</f>
        <v>10</v>
      </c>
    </row>
    <row r="8" spans="1:12" s="38" customFormat="1" ht="16.5" customHeight="1">
      <c r="A8" s="25" t="s">
        <v>20</v>
      </c>
      <c r="B8" s="276" t="s">
        <v>7</v>
      </c>
      <c r="C8" s="19">
        <f>SUM(D8:L8)</f>
        <v>62</v>
      </c>
      <c r="D8" s="20">
        <f>IF('1. kolo - Děhylov'!$Q$5="","",VLOOKUP(B8,'1. kolo - Děhylov'!$B$19:$Q$32,16,FALSE))</f>
        <v>10</v>
      </c>
      <c r="E8" s="27">
        <f>IF('2. kolo - Závada'!$Q$5="","",VLOOKUP(B8,'2. kolo - Závada'!$B$20:$Q$33,16,FALSE))</f>
        <v>4</v>
      </c>
      <c r="F8" s="28">
        <f>IF('3. kolo - Dobroslavice'!$J$4="","",VLOOKUP(B8,'3. kolo - Dobroslavice'!$B$19:$J$31,9,FALSE))</f>
        <v>8</v>
      </c>
      <c r="G8" s="27">
        <f>IF('4. kolo - Markvartovice'!$Q$19="","",VLOOKUP(B8,'4. kolo - Markvartovice'!$B$19:$Q$32,16,FALSE))</f>
        <v>7</v>
      </c>
      <c r="H8" s="225">
        <f>IF('5. kolo - Darkovice'!$S$20="","",VLOOKUP(B8,'5. kolo - Darkovice'!$B$20:$S$31,18,FALSE))</f>
        <v>9</v>
      </c>
      <c r="I8" s="232">
        <f>IF('6. kolo - Dobroslavice'!$Q$20="","",VLOOKUP(B8,'6. kolo - Dobroslavice'!$B$20:$S$32,16,FALSE))</f>
        <v>8</v>
      </c>
      <c r="J8" s="29">
        <v>5</v>
      </c>
      <c r="K8" s="167">
        <f>IF('7. kolo - Ludgeřovice'!$Q$19="","",VLOOKUP(B8,'7. kolo - Ludgeřovice'!$B$19:$Q$32,16,FALSE))</f>
        <v>9</v>
      </c>
      <c r="L8" s="235">
        <f>IF('8. kolo - Bobrovníky'!$Q$19="","",VLOOKUP(B8,'8. kolo - Bobrovníky'!$B$19:$Q$32,16,FALSE))</f>
        <v>2</v>
      </c>
    </row>
    <row r="9" spans="1:12" s="38" customFormat="1" ht="16.5" customHeight="1">
      <c r="A9" s="25" t="s">
        <v>21</v>
      </c>
      <c r="B9" s="30" t="s">
        <v>14</v>
      </c>
      <c r="C9" s="19">
        <f>SUM(D9:L9)</f>
        <v>55</v>
      </c>
      <c r="D9" s="20">
        <f>IF('1. kolo - Děhylov'!$Q$5="","",VLOOKUP(B9,'1. kolo - Děhylov'!$B$19:$Q$32,16,FALSE))</f>
        <v>5</v>
      </c>
      <c r="E9" s="27">
        <f>IF('2. kolo - Závada'!$Q$5="","",VLOOKUP(B9,'2. kolo - Závada'!$B$20:$Q$33,16,FALSE))</f>
        <v>9</v>
      </c>
      <c r="F9" s="28">
        <f>IF('3. kolo - Dobroslavice'!$J$4="","",VLOOKUP(B9,'3. kolo - Dobroslavice'!$B$19:$J$31,9,FALSE))</f>
        <v>10</v>
      </c>
      <c r="G9" s="27">
        <f>IF('4. kolo - Markvartovice'!$Q$19="","",VLOOKUP(B9,'4. kolo - Markvartovice'!$B$19:$Q$32,16,FALSE))</f>
        <v>9</v>
      </c>
      <c r="H9" s="225">
        <f>IF('5. kolo - Darkovice'!$S$20="","",VLOOKUP(B9,'5. kolo - Darkovice'!$B$20:$S$31,18,FALSE))</f>
        <v>10</v>
      </c>
      <c r="I9" s="232">
        <f>IF('6. kolo - Dobroslavice'!$Q$20="","",VLOOKUP(B9,'6. kolo - Dobroslavice'!$B$20:$S$32,16,FALSE))</f>
        <v>1</v>
      </c>
      <c r="J9" s="29">
        <v>5</v>
      </c>
      <c r="K9" s="167">
        <f>IF('7. kolo - Ludgeřovice'!$Q$19="","",VLOOKUP(B9,'7. kolo - Ludgeřovice'!$B$19:$Q$32,16,FALSE))</f>
        <v>3</v>
      </c>
      <c r="L9" s="235">
        <f>IF('8. kolo - Bobrovníky'!$Q$19="","",VLOOKUP(B9,'8. kolo - Bobrovníky'!$B$19:$Q$32,16,FALSE))</f>
        <v>3</v>
      </c>
    </row>
    <row r="10" spans="1:12" s="38" customFormat="1" ht="16.5" customHeight="1">
      <c r="A10" s="25" t="s">
        <v>22</v>
      </c>
      <c r="B10" s="30" t="s">
        <v>17</v>
      </c>
      <c r="C10" s="19">
        <f>SUM(D10:L10)</f>
        <v>54</v>
      </c>
      <c r="D10" s="20">
        <f>IF('1. kolo - Děhylov'!$Q$5="","",VLOOKUP(B10,'1. kolo - Děhylov'!$B$19:$Q$32,16,FALSE))</f>
        <v>8</v>
      </c>
      <c r="E10" s="27">
        <f>IF('2. kolo - Závada'!$Q$5="","",VLOOKUP(B10,'2. kolo - Závada'!$B$20:$Q$33,16,FALSE))</f>
        <v>3</v>
      </c>
      <c r="F10" s="28">
        <f>IF('3. kolo - Dobroslavice'!$J$4="","",VLOOKUP(B10,'3. kolo - Dobroslavice'!$B$19:$J$31,9,FALSE))</f>
        <v>4</v>
      </c>
      <c r="G10" s="27">
        <f>IF('4. kolo - Markvartovice'!$Q$19="","",VLOOKUP(B10,'4. kolo - Markvartovice'!$B$19:$Q$32,16,FALSE))</f>
        <v>8</v>
      </c>
      <c r="H10" s="225">
        <f>IF('5. kolo - Darkovice'!$S$20="","",VLOOKUP(B10,'5. kolo - Darkovice'!$B$20:$S$31,18,FALSE))</f>
        <v>8</v>
      </c>
      <c r="I10" s="232">
        <f>IF('6. kolo - Dobroslavice'!$Q$20="","",VLOOKUP(B10,'6. kolo - Dobroslavice'!$B$20:$S$32,16,FALSE))</f>
        <v>9</v>
      </c>
      <c r="J10" s="29">
        <v>5</v>
      </c>
      <c r="K10" s="167">
        <f>IF('7. kolo - Ludgeřovice'!$Q$19="","",VLOOKUP(B10,'7. kolo - Ludgeřovice'!$B$19:$Q$32,16,FALSE))</f>
        <v>5</v>
      </c>
      <c r="L10" s="235">
        <f>IF('8. kolo - Bobrovníky'!$Q$19="","",VLOOKUP(B10,'8. kolo - Bobrovníky'!$B$19:$Q$32,16,FALSE))</f>
        <v>4</v>
      </c>
    </row>
    <row r="11" spans="1:12" s="38" customFormat="1" ht="16.5" customHeight="1">
      <c r="A11" s="25" t="s">
        <v>23</v>
      </c>
      <c r="B11" s="30" t="s">
        <v>5</v>
      </c>
      <c r="C11" s="19">
        <f>SUM(D11:L11)</f>
        <v>48</v>
      </c>
      <c r="D11" s="20">
        <f>IF('1. kolo - Děhylov'!$Q$5="","",VLOOKUP(B11,'1. kolo - Děhylov'!$B$19:$Q$32,16,FALSE))</f>
        <v>3</v>
      </c>
      <c r="E11" s="27">
        <f>IF('2. kolo - Závada'!$Q$5="","",VLOOKUP(B11,'2. kolo - Závada'!$B$20:$Q$33,16,FALSE))</f>
        <v>8</v>
      </c>
      <c r="F11" s="28">
        <f>IF('3. kolo - Dobroslavice'!$J$4="","",VLOOKUP(B11,'3. kolo - Dobroslavice'!$B$19:$J$31,9,FALSE))</f>
        <v>5</v>
      </c>
      <c r="G11" s="27">
        <f>IF('4. kolo - Markvartovice'!$Q$19="","",VLOOKUP(B11,'4. kolo - Markvartovice'!$B$19:$Q$32,16,FALSE))</f>
        <v>10</v>
      </c>
      <c r="H11" s="225">
        <f>IF('5. kolo - Darkovice'!$S$20="","",VLOOKUP(B11,'5. kolo - Darkovice'!$B$20:$S$31,18,FALSE))</f>
        <v>3</v>
      </c>
      <c r="I11" s="232">
        <f>IF('6. kolo - Dobroslavice'!$Q$20="","",VLOOKUP(B11,'6. kolo - Dobroslavice'!$B$20:$S$32,16,FALSE))</f>
        <v>5</v>
      </c>
      <c r="J11" s="29">
        <v>5</v>
      </c>
      <c r="K11" s="167">
        <f>IF('7. kolo - Ludgeřovice'!$Q$19="","",VLOOKUP(B11,'7. kolo - Ludgeřovice'!$B$19:$Q$32,16,FALSE))</f>
        <v>4</v>
      </c>
      <c r="L11" s="235">
        <f>IF('8. kolo - Bobrovníky'!$Q$19="","",VLOOKUP(B11,'8. kolo - Bobrovníky'!$B$19:$Q$32,16,FALSE))</f>
        <v>5</v>
      </c>
    </row>
    <row r="12" spans="1:12" s="38" customFormat="1" ht="16.5" customHeight="1">
      <c r="A12" s="25" t="s">
        <v>25</v>
      </c>
      <c r="B12" s="30" t="s">
        <v>4</v>
      </c>
      <c r="C12" s="19">
        <f>SUM(D12:L12)</f>
        <v>43</v>
      </c>
      <c r="D12" s="20">
        <f>IF('1. kolo - Děhylov'!$Q$5="","",VLOOKUP(B12,'1. kolo - Děhylov'!$B$19:$Q$32,16,FALSE))</f>
        <v>6</v>
      </c>
      <c r="E12" s="27">
        <f>IF('2. kolo - Závada'!$Q$5="","",VLOOKUP(B12,'2. kolo - Závada'!$B$20:$Q$33,16,FALSE))</f>
        <v>6</v>
      </c>
      <c r="F12" s="28">
        <f>IF('3. kolo - Dobroslavice'!$J$4="","",VLOOKUP(B12,'3. kolo - Dobroslavice'!$B$19:$J$31,9,FALSE))</f>
        <v>1</v>
      </c>
      <c r="G12" s="27">
        <f>IF('4. kolo - Markvartovice'!$Q$19="","",VLOOKUP(B12,'4. kolo - Markvartovice'!$B$19:$Q$32,16,FALSE))</f>
        <v>6</v>
      </c>
      <c r="H12" s="225">
        <f>IF('5. kolo - Darkovice'!$S$20="","",VLOOKUP(B12,'5. kolo - Darkovice'!$B$20:$S$31,18,FALSE))</f>
        <v>4</v>
      </c>
      <c r="I12" s="232">
        <f>IF('6. kolo - Dobroslavice'!$Q$20="","",VLOOKUP(B12,'6. kolo - Dobroslavice'!$B$20:$S$32,16,FALSE))</f>
        <v>6</v>
      </c>
      <c r="J12" s="29">
        <v>5</v>
      </c>
      <c r="K12" s="167">
        <f>IF('7. kolo - Ludgeřovice'!$Q$19="","",VLOOKUP(B12,'7. kolo - Ludgeřovice'!$B$19:$Q$32,16,FALSE))</f>
        <v>1</v>
      </c>
      <c r="L12" s="235">
        <f>IF('8. kolo - Bobrovníky'!$Q$19="","",VLOOKUP(B12,'8. kolo - Bobrovníky'!$B$19:$Q$32,16,FALSE))</f>
        <v>8</v>
      </c>
    </row>
    <row r="13" spans="1:12" s="38" customFormat="1" ht="16.5" customHeight="1">
      <c r="A13" s="25" t="s">
        <v>26</v>
      </c>
      <c r="B13" s="26" t="s">
        <v>24</v>
      </c>
      <c r="C13" s="19">
        <f>SUM(D13:L13)</f>
        <v>36</v>
      </c>
      <c r="D13" s="20">
        <f>IF('1. kolo - Děhylov'!$Q$5="","",VLOOKUP(B13,'1. kolo - Děhylov'!$B$19:$Q$32,16,FALSE))</f>
        <v>1</v>
      </c>
      <c r="E13" s="27">
        <f>IF('2. kolo - Závada'!$Q$5="","",VLOOKUP(B13,'2. kolo - Závada'!$B$20:$Q$33,16,FALSE))</f>
        <v>7</v>
      </c>
      <c r="F13" s="28">
        <f>IF('3. kolo - Dobroslavice'!$J$4="","",VLOOKUP(B13,'3. kolo - Dobroslavice'!$B$19:$J$31,9,FALSE))</f>
        <v>2</v>
      </c>
      <c r="G13" s="27">
        <f>IF('4. kolo - Markvartovice'!$Q$19="","",VLOOKUP(B13,'4. kolo - Markvartovice'!$B$19:$Q$32,16,FALSE))</f>
        <v>1</v>
      </c>
      <c r="H13" s="225">
        <v>0</v>
      </c>
      <c r="I13" s="232">
        <f>IF('6. kolo - Dobroslavice'!$Q$20="","",VLOOKUP(B13,'6. kolo - Dobroslavice'!$B$20:$S$32,16,FALSE))</f>
        <v>4</v>
      </c>
      <c r="J13" s="29">
        <v>5</v>
      </c>
      <c r="K13" s="167">
        <f>IF('7. kolo - Ludgeřovice'!$Q$19="","",VLOOKUP(B13,'7. kolo - Ludgeřovice'!$B$19:$Q$32,16,FALSE))</f>
        <v>7</v>
      </c>
      <c r="L13" s="235">
        <f>IF('8. kolo - Bobrovníky'!$Q$19="","",VLOOKUP(B13,'8. kolo - Bobrovníky'!$B$19:$Q$32,16,FALSE))</f>
        <v>9</v>
      </c>
    </row>
    <row r="14" spans="1:12" s="38" customFormat="1" ht="16.5" customHeight="1">
      <c r="A14" s="25" t="s">
        <v>27</v>
      </c>
      <c r="B14" s="31" t="s">
        <v>29</v>
      </c>
      <c r="C14" s="19">
        <f>SUM(D14:L14)</f>
        <v>25</v>
      </c>
      <c r="D14" s="20">
        <f>IF('1. kolo - Děhylov'!$Q$5="","",VLOOKUP(B14,'1. kolo - Děhylov'!$B$19:$Q$32,16,FALSE))</f>
        <v>1</v>
      </c>
      <c r="E14" s="27">
        <f>IF('2. kolo - Závada'!$Q$5="","",VLOOKUP(B14,'2. kolo - Závada'!$B$20:$Q$33,16,FALSE))</f>
        <v>1</v>
      </c>
      <c r="F14" s="28">
        <f>IF('3. kolo - Dobroslavice'!$J$4="","",VLOOKUP(B14,'3. kolo - Dobroslavice'!$B$19:$J$31,9,FALSE))</f>
        <v>6</v>
      </c>
      <c r="G14" s="27">
        <f>IF('4. kolo - Markvartovice'!$Q$19="","",VLOOKUP(B14,'4. kolo - Markvartovice'!$B$19:$Q$32,16,FALSE))</f>
        <v>1</v>
      </c>
      <c r="H14" s="225">
        <f>IF('5. kolo - Darkovice'!$S$20="","",VLOOKUP(B14,'5. kolo - Darkovice'!$B$20:$S$31,18,FALSE))</f>
        <v>1</v>
      </c>
      <c r="I14" s="232">
        <f>IF('6. kolo - Dobroslavice'!$Q$20="","",VLOOKUP(B14,'6. kolo - Dobroslavice'!$B$20:$S$32,16,FALSE))</f>
        <v>2</v>
      </c>
      <c r="J14" s="29">
        <v>5</v>
      </c>
      <c r="K14" s="167">
        <f>IF('7. kolo - Ludgeřovice'!$Q$19="","",VLOOKUP(B14,'7. kolo - Ludgeřovice'!$B$19:$Q$32,16,FALSE))</f>
        <v>1</v>
      </c>
      <c r="L14" s="235">
        <f>IF('8. kolo - Bobrovníky'!$Q$19="","",VLOOKUP(B14,'8. kolo - Bobrovníky'!$B$19:$Q$32,16,FALSE))</f>
        <v>7</v>
      </c>
    </row>
    <row r="15" spans="1:12" s="38" customFormat="1" ht="15.75">
      <c r="A15" s="25" t="s">
        <v>28</v>
      </c>
      <c r="B15" s="26" t="s">
        <v>31</v>
      </c>
      <c r="C15" s="19">
        <f>SUM(D15:L15)</f>
        <v>19</v>
      </c>
      <c r="D15" s="20">
        <f>IF('1. kolo - Děhylov'!$Q$5="","",VLOOKUP(B15,'1. kolo - Děhylov'!$B$19:$Q$32,16,FALSE))</f>
        <v>4</v>
      </c>
      <c r="E15" s="27">
        <f>IF('2. kolo - Závada'!$Q$5="","",VLOOKUP(B15,'2. kolo - Závada'!$B$20:$Q$33,16,FALSE))</f>
        <v>1</v>
      </c>
      <c r="F15" s="28">
        <v>0</v>
      </c>
      <c r="G15" s="27">
        <f>IF('4. kolo - Markvartovice'!$Q$19="","",VLOOKUP(B15,'4. kolo - Markvartovice'!$B$19:$Q$32,16,FALSE))</f>
        <v>1</v>
      </c>
      <c r="H15" s="225">
        <v>0</v>
      </c>
      <c r="I15" s="232">
        <f>IF('6. kolo - Dobroslavice'!$Q$20="","",VLOOKUP(B15,'6. kolo - Dobroslavice'!$B$20:$S$32,16,FALSE))</f>
        <v>1</v>
      </c>
      <c r="J15" s="29">
        <v>5</v>
      </c>
      <c r="K15" s="167">
        <f>IF('7. kolo - Ludgeřovice'!$Q$19="","",VLOOKUP(B15,'7. kolo - Ludgeřovice'!$B$19:$Q$32,16,FALSE))</f>
        <v>6</v>
      </c>
      <c r="L15" s="235">
        <f>IF('8. kolo - Bobrovníky'!$Q$19="","",VLOOKUP(B15,'8. kolo - Bobrovníky'!$B$19:$Q$32,16,FALSE))</f>
        <v>1</v>
      </c>
    </row>
    <row r="16" spans="1:12" s="38" customFormat="1" ht="16.5" customHeight="1">
      <c r="A16" s="25" t="s">
        <v>30</v>
      </c>
      <c r="B16" s="30" t="s">
        <v>8</v>
      </c>
      <c r="C16" s="19">
        <f>SUM(D16:L16)</f>
        <v>19</v>
      </c>
      <c r="D16" s="20">
        <f>IF('1. kolo - Děhylov'!$Q$5="","",VLOOKUP(B16,'1. kolo - Děhylov'!$B$19:$Q$32,16,FALSE))</f>
        <v>1</v>
      </c>
      <c r="E16" s="27">
        <f>IF('2. kolo - Závada'!$Q$5="","",VLOOKUP(B16,'2. kolo - Závada'!$B$20:$Q$33,16,FALSE))</f>
        <v>2</v>
      </c>
      <c r="F16" s="28">
        <f>IF('3. kolo - Dobroslavice'!$J$4="","",VLOOKUP(B16,'3. kolo - Dobroslavice'!$B$19:$J$31,9,FALSE))</f>
        <v>1</v>
      </c>
      <c r="G16" s="27">
        <f>IF('4. kolo - Markvartovice'!$Q$19="","",VLOOKUP(B16,'4. kolo - Markvartovice'!$B$19:$Q$32,16,FALSE))</f>
        <v>1</v>
      </c>
      <c r="H16" s="225">
        <f>IF('5. kolo - Darkovice'!$S$20="","",VLOOKUP(B16,'5. kolo - Darkovice'!$B$20:$S$31,18,FALSE))</f>
        <v>6</v>
      </c>
      <c r="I16" s="232">
        <f>IF('6. kolo - Dobroslavice'!$Q$20="","",VLOOKUP(B16,'6. kolo - Dobroslavice'!$B$20:$S$32,16,FALSE))</f>
        <v>1</v>
      </c>
      <c r="J16" s="29">
        <v>5</v>
      </c>
      <c r="K16" s="167">
        <f>IF('7. kolo - Ludgeřovice'!$Q$19="","",VLOOKUP(B16,'7. kolo - Ludgeřovice'!$B$19:$Q$32,16,FALSE))</f>
        <v>1</v>
      </c>
      <c r="L16" s="235">
        <f>IF('8. kolo - Bobrovníky'!$Q$19="","",VLOOKUP(B16,'8. kolo - Bobrovníky'!$B$19:$Q$32,16,FALSE))</f>
        <v>1</v>
      </c>
    </row>
    <row r="17" spans="1:12" s="38" customFormat="1" ht="15.75">
      <c r="A17" s="25" t="s">
        <v>32</v>
      </c>
      <c r="B17" s="33" t="s">
        <v>69</v>
      </c>
      <c r="C17" s="19">
        <f>SUM(D17:L17)</f>
        <v>19</v>
      </c>
      <c r="D17" s="20">
        <f>IF('1. kolo - Děhylov'!$Q$5="","",VLOOKUP(B17,'1. kolo - Děhylov'!$B$19:$Q$32,16,FALSE))</f>
        <v>2</v>
      </c>
      <c r="E17" s="27">
        <f>IF('2. kolo - Závada'!$Q$5="","",VLOOKUP(B17,'2. kolo - Závada'!$B$20:$Q$33,16,FALSE))</f>
        <v>1</v>
      </c>
      <c r="F17" s="28">
        <f>IF('3. kolo - Dobroslavice'!$J$4="","",VLOOKUP(B17,'3. kolo - Dobroslavice'!$B$19:$J$31,9,FALSE))</f>
        <v>3</v>
      </c>
      <c r="G17" s="27">
        <f>IF('4. kolo - Markvartovice'!$Q$19="","",VLOOKUP(B17,'4. kolo - Markvartovice'!$B$19:$Q$32,16,FALSE))</f>
        <v>4</v>
      </c>
      <c r="H17" s="225">
        <f>IF('5. kolo - Darkovice'!$S$20="","",VLOOKUP(B17,'5. kolo - Darkovice'!$B$20:$S$31,18,FALSE))</f>
        <v>2</v>
      </c>
      <c r="I17" s="232">
        <v>0</v>
      </c>
      <c r="J17" s="29">
        <v>5</v>
      </c>
      <c r="K17" s="167">
        <f>IF('7. kolo - Ludgeřovice'!$Q$19="","",VLOOKUP(B17,'7. kolo - Ludgeřovice'!$B$19:$Q$32,16,FALSE))</f>
        <v>1</v>
      </c>
      <c r="L17" s="235">
        <f>IF('8. kolo - Bobrovníky'!$Q$19="","",VLOOKUP(B17,'8. kolo - Bobrovníky'!$B$19:$Q$32,16,FALSE))</f>
        <v>1</v>
      </c>
    </row>
    <row r="18" spans="1:12" ht="16.5" thickBot="1">
      <c r="A18" s="34" t="s">
        <v>59</v>
      </c>
      <c r="B18" s="207" t="s">
        <v>10</v>
      </c>
      <c r="C18" s="241">
        <f>SUM(D18:L18)</f>
        <v>17</v>
      </c>
      <c r="D18" s="242">
        <f>IF('1. kolo - Děhylov'!$Q$5="","",VLOOKUP(B18,'1. kolo - Děhylov'!$B$19:$Q$32,16,FALSE))</f>
        <v>1</v>
      </c>
      <c r="E18" s="237">
        <f>IF('2. kolo - Závada'!$Q$5="","",VLOOKUP(B18,'2. kolo - Závada'!$B$20:$Q$33,16,FALSE))</f>
        <v>1</v>
      </c>
      <c r="F18" s="236">
        <f>IF('3. kolo - Dobroslavice'!$J$4="","",VLOOKUP(B18,'3. kolo - Dobroslavice'!$B$19:$J$31,9,FALSE))</f>
        <v>1</v>
      </c>
      <c r="G18" s="237">
        <f>IF('4. kolo - Markvartovice'!$Q$19="","",VLOOKUP(B18,'4. kolo - Markvartovice'!$B$19:$Q$32,16,FALSE))</f>
        <v>2</v>
      </c>
      <c r="H18" s="275">
        <f>IF('5. kolo - Darkovice'!$S$20="","",VLOOKUP(B18,'5. kolo - Darkovice'!$B$20:$S$31,18,FALSE))</f>
        <v>1</v>
      </c>
      <c r="I18" s="265">
        <f>IF('6. kolo - Dobroslavice'!$Q$20="","",VLOOKUP(B18,'6. kolo - Dobroslavice'!$B$20:$S$32,16,FALSE))</f>
        <v>3</v>
      </c>
      <c r="J18" s="238">
        <v>5</v>
      </c>
      <c r="K18" s="239">
        <f>IF('7. kolo - Ludgeřovice'!$Q$19="","",VLOOKUP(B18,'7. kolo - Ludgeřovice'!$B$19:$Q$32,16,FALSE))</f>
        <v>2</v>
      </c>
      <c r="L18" s="240">
        <f>IF('8. kolo - Bobrovníky'!$Q$19="","",VLOOKUP(B18,'8. kolo - Bobrovníky'!$B$19:$Q$32,16,FALSE))</f>
        <v>1</v>
      </c>
    </row>
    <row r="19" spans="1:12" ht="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</sheetData>
  <sheetProtection selectLockedCells="1" selectUnlockedCells="1"/>
  <mergeCells count="2">
    <mergeCell ref="A2:C2"/>
    <mergeCell ref="A1:L1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- 7. ročník 2018/ 2019&amp;RPro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2.28125" style="0" customWidth="1"/>
    <col min="9" max="9" width="0" style="0" hidden="1" customWidth="1"/>
    <col min="10" max="11" width="10.7109375" style="0" customWidth="1"/>
    <col min="12" max="12" width="0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0" customWidth="1"/>
    <col min="18" max="19" width="9.140625" style="42" customWidth="1"/>
  </cols>
  <sheetData>
    <row r="1" spans="1:17" ht="22.5">
      <c r="A1" s="377" t="s">
        <v>77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9" t="s">
        <v>47</v>
      </c>
      <c r="H3" s="379"/>
      <c r="I3" s="379"/>
      <c r="J3" s="379"/>
      <c r="K3" s="379"/>
      <c r="L3" s="379"/>
      <c r="M3" s="379"/>
      <c r="N3" s="379"/>
      <c r="O3" s="380" t="s">
        <v>36</v>
      </c>
      <c r="P3" s="381" t="s">
        <v>37</v>
      </c>
      <c r="Q3" s="382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48</v>
      </c>
      <c r="I4" s="49"/>
      <c r="J4" s="50" t="s">
        <v>45</v>
      </c>
      <c r="K4" s="50" t="s">
        <v>48</v>
      </c>
      <c r="L4" s="50"/>
      <c r="M4" s="51" t="s">
        <v>42</v>
      </c>
      <c r="N4" s="48" t="s">
        <v>43</v>
      </c>
      <c r="O4" s="380"/>
      <c r="P4" s="381"/>
      <c r="Q4" s="382"/>
    </row>
    <row r="5" spans="1:19" ht="15.75">
      <c r="A5" s="52" t="s">
        <v>16</v>
      </c>
      <c r="B5" s="36" t="s">
        <v>13</v>
      </c>
      <c r="C5" s="53">
        <v>16.74</v>
      </c>
      <c r="D5" s="54">
        <v>16.07</v>
      </c>
      <c r="E5" s="55">
        <f>IF(C5="","",MAX(C5,D5))</f>
        <v>16.74</v>
      </c>
      <c r="F5" s="56">
        <f>IF(C5="","",RANK(E5,$E$5:$E$15,1))</f>
        <v>1</v>
      </c>
      <c r="G5" s="57">
        <v>70.93</v>
      </c>
      <c r="H5" s="115"/>
      <c r="I5" s="58">
        <f aca="true" t="shared" si="0" ref="I5:I15">IF(G5="","",G5+H5)</f>
        <v>70.93</v>
      </c>
      <c r="J5" s="59">
        <v>86.71</v>
      </c>
      <c r="K5" s="116">
        <v>10</v>
      </c>
      <c r="L5" s="81">
        <f aca="true" t="shared" si="1" ref="L5:L15">IF(J5="","",J5+K5)</f>
        <v>96.71</v>
      </c>
      <c r="M5" s="60">
        <f>IF(I5="","",MIN(L5,I5))</f>
        <v>70.93</v>
      </c>
      <c r="N5" s="61">
        <f>IF(M5="","",RANK(M5,$M$5:$M$15,1))</f>
        <v>1</v>
      </c>
      <c r="O5" s="62">
        <f aca="true" t="shared" si="2" ref="O5:O15">IF(F5="","",SUM(N5,F5))</f>
        <v>2</v>
      </c>
      <c r="P5" s="63">
        <f>IF(O5="","",RANK(O5,$O$5:$O$15,1))</f>
        <v>1</v>
      </c>
      <c r="Q5" s="64">
        <f>IF(P5="","",VLOOKUP(P5,'Bodové hodnocení'!$A$1:$B$20,2,FALSE))</f>
        <v>11</v>
      </c>
      <c r="R5" s="65"/>
      <c r="S5" s="65"/>
    </row>
    <row r="6" spans="1:19" ht="15.75">
      <c r="A6" s="175" t="s">
        <v>18</v>
      </c>
      <c r="B6" s="160" t="s">
        <v>6</v>
      </c>
      <c r="C6" s="176">
        <v>22.99</v>
      </c>
      <c r="D6" s="177">
        <v>22.57</v>
      </c>
      <c r="E6" s="178">
        <f aca="true" t="shared" si="3" ref="E6:E15">IF(C6="","",MAX(C6,D6))</f>
        <v>22.99</v>
      </c>
      <c r="F6" s="179">
        <f>IF(C6="","",RANK(E6,$E$5:$E$15,1))</f>
        <v>7</v>
      </c>
      <c r="G6" s="180">
        <v>73.87</v>
      </c>
      <c r="H6" s="181"/>
      <c r="I6" s="182">
        <f t="shared" si="0"/>
        <v>73.87</v>
      </c>
      <c r="J6" s="183">
        <v>112.24</v>
      </c>
      <c r="K6" s="181"/>
      <c r="L6" s="182">
        <f t="shared" si="1"/>
        <v>112.24</v>
      </c>
      <c r="M6" s="182">
        <f aca="true" t="shared" si="4" ref="M6:M15">IF(I6="","",MIN(L6,I6))</f>
        <v>73.87</v>
      </c>
      <c r="N6" s="184">
        <f>IF(M6="","",RANK(M6,$M$5:$M$15,1))</f>
        <v>2</v>
      </c>
      <c r="O6" s="185">
        <f t="shared" si="2"/>
        <v>9</v>
      </c>
      <c r="P6" s="246">
        <f>IF(O6="","",RANK(O6,$O$5:$O$15,1))</f>
        <v>4</v>
      </c>
      <c r="Q6" s="247">
        <f>IF(P6="","",VLOOKUP(P6,'Bodové hodnocení'!$A$1:$B$20,2,FALSE))</f>
        <v>8</v>
      </c>
      <c r="R6" s="65"/>
      <c r="S6" s="65"/>
    </row>
    <row r="7" spans="1:19" ht="15.75">
      <c r="A7" s="78" t="s">
        <v>19</v>
      </c>
      <c r="B7" s="26" t="s">
        <v>7</v>
      </c>
      <c r="C7" s="119">
        <v>31.3</v>
      </c>
      <c r="D7" s="120">
        <v>35.97</v>
      </c>
      <c r="E7" s="55">
        <f t="shared" si="3"/>
        <v>35.97</v>
      </c>
      <c r="F7" s="56">
        <f>IF(C7="","",RANK(E7,$E$5:$E$15,1))</f>
        <v>10</v>
      </c>
      <c r="G7" s="118">
        <v>102.39</v>
      </c>
      <c r="H7" s="115"/>
      <c r="I7" s="81">
        <f t="shared" si="0"/>
        <v>102.39</v>
      </c>
      <c r="J7" s="80"/>
      <c r="K7" s="115"/>
      <c r="L7" s="81">
        <f t="shared" si="1"/>
      </c>
      <c r="M7" s="82">
        <f t="shared" si="4"/>
        <v>102.39</v>
      </c>
      <c r="N7" s="83">
        <f>IF(M7="","",RANK(M7,$M$5:$M$15,1))</f>
        <v>8</v>
      </c>
      <c r="O7" s="84">
        <f t="shared" si="2"/>
        <v>18</v>
      </c>
      <c r="P7" s="63">
        <f>IF(O7="","",RANK(O7,$O$5:$O$15,1))</f>
        <v>9</v>
      </c>
      <c r="Q7" s="64">
        <f>IF(P7="","",VLOOKUP(P7,'Bodové hodnocení'!$A$1:$B$20,2,FALSE))</f>
        <v>3</v>
      </c>
      <c r="R7" s="65"/>
      <c r="S7" s="65"/>
    </row>
    <row r="8" spans="1:19" ht="15.75">
      <c r="A8" s="175" t="s">
        <v>20</v>
      </c>
      <c r="B8" s="160" t="s">
        <v>14</v>
      </c>
      <c r="C8" s="176">
        <v>19.81</v>
      </c>
      <c r="D8" s="177">
        <v>21.01</v>
      </c>
      <c r="E8" s="178">
        <f t="shared" si="3"/>
        <v>21.01</v>
      </c>
      <c r="F8" s="179">
        <f>IF(C8="","",RANK(E8,$E$5:$E$15,1))</f>
        <v>5</v>
      </c>
      <c r="G8" s="180">
        <v>89.87</v>
      </c>
      <c r="H8" s="181"/>
      <c r="I8" s="182">
        <f t="shared" si="0"/>
        <v>89.87</v>
      </c>
      <c r="J8" s="183">
        <v>127.12</v>
      </c>
      <c r="K8" s="181">
        <v>10</v>
      </c>
      <c r="L8" s="182">
        <f t="shared" si="1"/>
        <v>137.12</v>
      </c>
      <c r="M8" s="182">
        <f t="shared" si="4"/>
        <v>89.87</v>
      </c>
      <c r="N8" s="184">
        <f>IF(M8="","",RANK(M8,$M$5:$M$15,1))</f>
        <v>6</v>
      </c>
      <c r="O8" s="185">
        <f t="shared" si="2"/>
        <v>11</v>
      </c>
      <c r="P8" s="246">
        <f>IF(O8="","",RANK(O8,$O$5:$O$15,1))</f>
        <v>5</v>
      </c>
      <c r="Q8" s="186">
        <f>IF(P8="","",VLOOKUP(P8,'Bodové hodnocení'!$A$1:$B$20,2,FALSE))</f>
        <v>7</v>
      </c>
      <c r="R8" s="65"/>
      <c r="S8" s="65"/>
    </row>
    <row r="9" spans="1:19" ht="15.75">
      <c r="A9" s="78" t="s">
        <v>21</v>
      </c>
      <c r="B9" s="30" t="s">
        <v>31</v>
      </c>
      <c r="C9" s="119">
        <v>67.23</v>
      </c>
      <c r="D9" s="120">
        <v>67.48</v>
      </c>
      <c r="E9" s="55">
        <f t="shared" si="3"/>
        <v>67.48</v>
      </c>
      <c r="F9" s="56">
        <f>IF(C9="","",RANK(E9,$E$5:$E$15,1))</f>
        <v>11</v>
      </c>
      <c r="G9" s="118">
        <v>104.64</v>
      </c>
      <c r="H9" s="115"/>
      <c r="I9" s="81">
        <f t="shared" si="0"/>
        <v>104.64</v>
      </c>
      <c r="J9" s="80"/>
      <c r="K9" s="115"/>
      <c r="L9" s="81">
        <f t="shared" si="1"/>
      </c>
      <c r="M9" s="82">
        <f t="shared" si="4"/>
        <v>104.64</v>
      </c>
      <c r="N9" s="83">
        <f>IF(M9="","",RANK(M9,$M$5:$M$15,1))</f>
        <v>9</v>
      </c>
      <c r="O9" s="84">
        <f t="shared" si="2"/>
        <v>20</v>
      </c>
      <c r="P9" s="63">
        <v>11</v>
      </c>
      <c r="Q9" s="64">
        <f>IF(P9="","",VLOOKUP(P9,'Bodové hodnocení'!$A$1:$B$20,2,FALSE))</f>
        <v>1</v>
      </c>
      <c r="R9" s="65"/>
      <c r="S9" s="65"/>
    </row>
    <row r="10" spans="1:19" ht="15.75">
      <c r="A10" s="175" t="s">
        <v>22</v>
      </c>
      <c r="B10" s="161" t="s">
        <v>5</v>
      </c>
      <c r="C10" s="176">
        <v>19.63</v>
      </c>
      <c r="D10" s="177">
        <v>20.11</v>
      </c>
      <c r="E10" s="178">
        <f t="shared" si="3"/>
        <v>20.11</v>
      </c>
      <c r="F10" s="179">
        <f>IF(C10="","",RANK(E10,$E$5:$E$15,1))</f>
        <v>3</v>
      </c>
      <c r="G10" s="180">
        <v>78.25</v>
      </c>
      <c r="H10" s="181"/>
      <c r="I10" s="182">
        <f t="shared" si="0"/>
        <v>78.25</v>
      </c>
      <c r="J10" s="183"/>
      <c r="K10" s="181"/>
      <c r="L10" s="182">
        <f t="shared" si="1"/>
      </c>
      <c r="M10" s="182">
        <f t="shared" si="4"/>
        <v>78.25</v>
      </c>
      <c r="N10" s="184">
        <f>IF(M10="","",RANK(M10,$M$5:$M$15,1))</f>
        <v>3</v>
      </c>
      <c r="O10" s="185">
        <f t="shared" si="2"/>
        <v>6</v>
      </c>
      <c r="P10" s="246">
        <v>3</v>
      </c>
      <c r="Q10" s="186">
        <f>IF(P10="","",VLOOKUP(P10,'Bodové hodnocení'!$A$1:$B$20,2,FALSE))</f>
        <v>9</v>
      </c>
      <c r="R10" s="65"/>
      <c r="S10" s="65"/>
    </row>
    <row r="11" spans="1:19" ht="15.75">
      <c r="A11" s="78" t="s">
        <v>23</v>
      </c>
      <c r="B11" s="30" t="s">
        <v>10</v>
      </c>
      <c r="C11" s="119">
        <v>24.32</v>
      </c>
      <c r="D11" s="120">
        <v>28.17</v>
      </c>
      <c r="E11" s="55">
        <f t="shared" si="3"/>
        <v>28.17</v>
      </c>
      <c r="F11" s="56">
        <f>IF(C11="","",RANK(E11,$E$5:$E$15,1))</f>
        <v>9</v>
      </c>
      <c r="G11" s="118">
        <v>103.24</v>
      </c>
      <c r="H11" s="115">
        <v>10</v>
      </c>
      <c r="I11" s="81">
        <f t="shared" si="0"/>
        <v>113.24</v>
      </c>
      <c r="J11" s="80"/>
      <c r="K11" s="115"/>
      <c r="L11" s="81">
        <f t="shared" si="1"/>
      </c>
      <c r="M11" s="82">
        <f>IF(I11="","",MIN(L11,I11))</f>
        <v>113.24</v>
      </c>
      <c r="N11" s="83">
        <f>IF(M11="","",RANK(M11,$M$5:$M$15,1))</f>
        <v>11</v>
      </c>
      <c r="O11" s="84">
        <f t="shared" si="2"/>
        <v>20</v>
      </c>
      <c r="P11" s="63">
        <f>IF(O11="","",RANK(O11,$O$5:$O$15,1))</f>
        <v>10</v>
      </c>
      <c r="Q11" s="64">
        <f>IF(P11="","",VLOOKUP(P11,'Bodové hodnocení'!$A$1:$B$20,2,FALSE))</f>
        <v>2</v>
      </c>
      <c r="R11" s="65"/>
      <c r="S11" s="65"/>
    </row>
    <row r="12" spans="1:19" ht="15.75">
      <c r="A12" s="175" t="s">
        <v>25</v>
      </c>
      <c r="B12" s="161" t="s">
        <v>17</v>
      </c>
      <c r="C12" s="176">
        <v>22.38</v>
      </c>
      <c r="D12" s="177">
        <v>22.54</v>
      </c>
      <c r="E12" s="178">
        <f>IF(C12="","",MAX(C12,D12))</f>
        <v>22.54</v>
      </c>
      <c r="F12" s="179">
        <f>IF(C12="","",RANK(E12,$E$5:$E$15,1))</f>
        <v>6</v>
      </c>
      <c r="G12" s="180">
        <v>89.99</v>
      </c>
      <c r="H12" s="181"/>
      <c r="I12" s="182">
        <f t="shared" si="0"/>
        <v>89.99</v>
      </c>
      <c r="J12" s="183">
        <v>139.12</v>
      </c>
      <c r="K12" s="181">
        <v>10</v>
      </c>
      <c r="L12" s="182">
        <f t="shared" si="1"/>
        <v>149.12</v>
      </c>
      <c r="M12" s="182">
        <f t="shared" si="4"/>
        <v>89.99</v>
      </c>
      <c r="N12" s="184">
        <f>IF(M12="","",RANK(M12,$M$5:$M$15,1))</f>
        <v>7</v>
      </c>
      <c r="O12" s="185">
        <f t="shared" si="2"/>
        <v>13</v>
      </c>
      <c r="P12" s="246">
        <f>IF(O12="","",RANK(O12,$O$5:$O$15,1))</f>
        <v>6</v>
      </c>
      <c r="Q12" s="186">
        <f>IF(P12="","",VLOOKUP(P12,'Bodové hodnocení'!$A$1:$B$20,2,FALSE))</f>
        <v>6</v>
      </c>
      <c r="R12" s="65"/>
      <c r="S12" s="65"/>
    </row>
    <row r="13" spans="1:19" ht="15.75">
      <c r="A13" s="78" t="s">
        <v>26</v>
      </c>
      <c r="B13" s="26" t="s">
        <v>4</v>
      </c>
      <c r="C13" s="119">
        <v>22.05</v>
      </c>
      <c r="D13" s="120">
        <v>24.46</v>
      </c>
      <c r="E13" s="55">
        <f t="shared" si="3"/>
        <v>24.46</v>
      </c>
      <c r="F13" s="56">
        <f>IF(C13="","",RANK(E13,$E$5:$E$15,1))</f>
        <v>8</v>
      </c>
      <c r="G13" s="118">
        <v>84.52</v>
      </c>
      <c r="H13" s="115"/>
      <c r="I13" s="81">
        <f t="shared" si="0"/>
        <v>84.52</v>
      </c>
      <c r="J13" s="80"/>
      <c r="K13" s="115"/>
      <c r="L13" s="81">
        <f t="shared" si="1"/>
      </c>
      <c r="M13" s="82">
        <f t="shared" si="4"/>
        <v>84.52</v>
      </c>
      <c r="N13" s="83">
        <f>IF(M13="","",RANK(M13,$M$5:$M$15,1))</f>
        <v>5</v>
      </c>
      <c r="O13" s="84">
        <f t="shared" si="2"/>
        <v>13</v>
      </c>
      <c r="P13" s="63">
        <v>7</v>
      </c>
      <c r="Q13" s="64">
        <f>IF(P13="","",VLOOKUP(P13,'Bodové hodnocení'!$A$1:$B$20,2,FALSE))</f>
        <v>5</v>
      </c>
      <c r="R13" s="65"/>
      <c r="S13" s="65"/>
    </row>
    <row r="14" spans="1:19" ht="15.75">
      <c r="A14" s="175" t="s">
        <v>27</v>
      </c>
      <c r="B14" s="162" t="s">
        <v>12</v>
      </c>
      <c r="C14" s="176">
        <v>19.15</v>
      </c>
      <c r="D14" s="177">
        <v>19.34</v>
      </c>
      <c r="E14" s="178">
        <f t="shared" si="3"/>
        <v>19.34</v>
      </c>
      <c r="F14" s="179">
        <f>IF(C14="","",RANK(E14,$E$5:$E$15,1))</f>
        <v>2</v>
      </c>
      <c r="G14" s="180">
        <v>79.18</v>
      </c>
      <c r="H14" s="181"/>
      <c r="I14" s="182">
        <f t="shared" si="0"/>
        <v>79.18</v>
      </c>
      <c r="J14" s="183"/>
      <c r="K14" s="181"/>
      <c r="L14" s="182">
        <f t="shared" si="1"/>
      </c>
      <c r="M14" s="182">
        <f t="shared" si="4"/>
        <v>79.18</v>
      </c>
      <c r="N14" s="184">
        <f>IF(M14="","",RANK(M14,$M$5:$M$15,1))</f>
        <v>4</v>
      </c>
      <c r="O14" s="185">
        <f t="shared" si="2"/>
        <v>6</v>
      </c>
      <c r="P14" s="246">
        <f>IF(O14="","",RANK(O14,$O$5:$O$15,1))</f>
        <v>2</v>
      </c>
      <c r="Q14" s="186">
        <f>IF(P14="","",VLOOKUP(P14,'Bodové hodnocení'!$A$1:$B$20,2,FALSE))</f>
        <v>10</v>
      </c>
      <c r="R14" s="65"/>
      <c r="S14" s="65"/>
    </row>
    <row r="15" spans="1:19" ht="16.5" thickBot="1">
      <c r="A15" s="78" t="s">
        <v>28</v>
      </c>
      <c r="B15" s="30" t="s">
        <v>24</v>
      </c>
      <c r="C15" s="119">
        <v>20.17</v>
      </c>
      <c r="D15" s="120">
        <v>20.87</v>
      </c>
      <c r="E15" s="55">
        <f t="shared" si="3"/>
        <v>20.87</v>
      </c>
      <c r="F15" s="56">
        <f>IF(C15="","",RANK(E15,$E$5:$E$15,1))</f>
        <v>4</v>
      </c>
      <c r="G15" s="118">
        <v>111.69</v>
      </c>
      <c r="H15" s="115"/>
      <c r="I15" s="81">
        <f t="shared" si="0"/>
        <v>111.69</v>
      </c>
      <c r="J15" s="80"/>
      <c r="K15" s="115"/>
      <c r="L15" s="81">
        <f t="shared" si="1"/>
      </c>
      <c r="M15" s="82">
        <f t="shared" si="4"/>
        <v>111.69</v>
      </c>
      <c r="N15" s="83">
        <f>IF(M15="","",RANK(M15,$M$5:$M$15,1))</f>
        <v>10</v>
      </c>
      <c r="O15" s="84">
        <f t="shared" si="2"/>
        <v>14</v>
      </c>
      <c r="P15" s="63">
        <f>IF(O15="","",RANK(O15,$O$5:$O$15,1))</f>
        <v>8</v>
      </c>
      <c r="Q15" s="64">
        <f>IF(P15="","",VLOOKUP(P15,'Bodové hodnocení'!$A$1:$B$20,2,FALSE))</f>
        <v>4</v>
      </c>
      <c r="R15" s="65"/>
      <c r="S15" s="65"/>
    </row>
    <row r="16" spans="1:19" ht="16.5" thickBot="1">
      <c r="A16" s="86"/>
      <c r="B16" s="86"/>
      <c r="C16" s="87"/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9"/>
      <c r="R16" s="65"/>
      <c r="S16" s="65"/>
    </row>
    <row r="17" spans="1:19" ht="16.5" thickBot="1">
      <c r="A17" s="378" t="s">
        <v>46</v>
      </c>
      <c r="B17" s="378"/>
      <c r="C17" s="378" t="s">
        <v>34</v>
      </c>
      <c r="D17" s="378"/>
      <c r="E17" s="378"/>
      <c r="F17" s="378"/>
      <c r="G17" s="379" t="s">
        <v>47</v>
      </c>
      <c r="H17" s="379"/>
      <c r="I17" s="379"/>
      <c r="J17" s="379"/>
      <c r="K17" s="379"/>
      <c r="L17" s="379"/>
      <c r="M17" s="379"/>
      <c r="N17" s="379"/>
      <c r="O17" s="380" t="s">
        <v>36</v>
      </c>
      <c r="P17" s="381" t="s">
        <v>37</v>
      </c>
      <c r="Q17" s="382" t="s">
        <v>38</v>
      </c>
      <c r="R17" s="65"/>
      <c r="S17" s="65"/>
    </row>
    <row r="18" spans="1:19" ht="16.5" thickBot="1">
      <c r="A18" s="121" t="s">
        <v>39</v>
      </c>
      <c r="B18" s="45" t="s">
        <v>2</v>
      </c>
      <c r="C18" s="44" t="s">
        <v>40</v>
      </c>
      <c r="D18" s="46" t="s">
        <v>41</v>
      </c>
      <c r="E18" s="122" t="s">
        <v>42</v>
      </c>
      <c r="F18" s="48" t="s">
        <v>43</v>
      </c>
      <c r="G18" s="44" t="s">
        <v>44</v>
      </c>
      <c r="H18" s="50" t="s">
        <v>48</v>
      </c>
      <c r="I18" s="123"/>
      <c r="J18" s="46" t="s">
        <v>45</v>
      </c>
      <c r="K18" s="50" t="s">
        <v>48</v>
      </c>
      <c r="L18" s="50"/>
      <c r="M18" s="122" t="s">
        <v>42</v>
      </c>
      <c r="N18" s="48" t="s">
        <v>43</v>
      </c>
      <c r="O18" s="380"/>
      <c r="P18" s="381"/>
      <c r="Q18" s="382"/>
      <c r="R18" s="65"/>
      <c r="S18" s="65"/>
    </row>
    <row r="19" spans="1:19" ht="15.75">
      <c r="A19" s="52" t="s">
        <v>16</v>
      </c>
      <c r="B19" s="36" t="s">
        <v>13</v>
      </c>
      <c r="C19" s="53">
        <v>17.94</v>
      </c>
      <c r="D19" s="124">
        <v>18.4</v>
      </c>
      <c r="E19" s="55">
        <f aca="true" t="shared" si="5" ref="E19:E32">IF(C19="","",MAX(C19,D19))</f>
        <v>18.4</v>
      </c>
      <c r="F19" s="111">
        <f>IF(C19="","",RANK(E19,$E$19:$E$32,1))</f>
        <v>4</v>
      </c>
      <c r="G19" s="125">
        <v>60.64</v>
      </c>
      <c r="H19" s="116">
        <v>10</v>
      </c>
      <c r="I19" s="58">
        <f aca="true" t="shared" si="6" ref="I19:I31">IF(G19="","",G19+H19)</f>
        <v>70.64</v>
      </c>
      <c r="J19" s="59"/>
      <c r="K19" s="116"/>
      <c r="L19" s="58">
        <f aca="true" t="shared" si="7" ref="L19:L31">IF(J19="","",J19+K19)</f>
      </c>
      <c r="M19" s="100">
        <f aca="true" t="shared" si="8" ref="M19:M31">IF(I19="","",MIN(L19,I19))</f>
        <v>70.64</v>
      </c>
      <c r="N19" s="61">
        <f>IF(M19="","",RANK(M19,$M$19:$M$32,1))</f>
        <v>11</v>
      </c>
      <c r="O19" s="84">
        <f>IF(F19="","",SUM(N19,F19))</f>
        <v>15</v>
      </c>
      <c r="P19" s="63">
        <f>IF(O19="","",RANK(O19,$O$19:$O$32,1))</f>
        <v>6</v>
      </c>
      <c r="Q19" s="64">
        <f>IF(P19="","",VLOOKUP(P19,'Bodové hodnocení'!$A$1:$B$20,2,FALSE))</f>
        <v>6</v>
      </c>
      <c r="R19" s="65"/>
      <c r="S19" s="65"/>
    </row>
    <row r="20" spans="1:19" ht="15.75">
      <c r="A20" s="175" t="s">
        <v>18</v>
      </c>
      <c r="B20" s="160" t="s">
        <v>7</v>
      </c>
      <c r="C20" s="67">
        <v>25.43</v>
      </c>
      <c r="D20" s="126">
        <v>25.5</v>
      </c>
      <c r="E20" s="69" t="s">
        <v>85</v>
      </c>
      <c r="F20" s="74">
        <v>13</v>
      </c>
      <c r="G20" s="85">
        <v>65.57</v>
      </c>
      <c r="H20" s="117"/>
      <c r="I20" s="73">
        <f t="shared" si="6"/>
        <v>65.57</v>
      </c>
      <c r="J20" s="72"/>
      <c r="K20" s="117"/>
      <c r="L20" s="73">
        <f t="shared" si="7"/>
      </c>
      <c r="M20" s="73">
        <f t="shared" si="8"/>
        <v>65.57</v>
      </c>
      <c r="N20" s="74">
        <f>IF(M20="","",RANK(M20,$M$19:$M$32,1))</f>
        <v>6</v>
      </c>
      <c r="O20" s="75">
        <f aca="true" t="shared" si="9" ref="O20:O31">IF(F20="","",SUM(N20,F20))</f>
        <v>19</v>
      </c>
      <c r="P20" s="76">
        <f>IF(O20="","",RANK(O20,$O$19:$O$32,1))</f>
        <v>10</v>
      </c>
      <c r="Q20" s="77">
        <f>IF(P20="","",VLOOKUP(P20,'Bodové hodnocení'!$A$1:$B$20,2,FALSE))</f>
        <v>2</v>
      </c>
      <c r="R20" s="65"/>
      <c r="S20" s="65"/>
    </row>
    <row r="21" spans="1:19" ht="15.75">
      <c r="A21" s="78" t="s">
        <v>19</v>
      </c>
      <c r="B21" s="26" t="s">
        <v>6</v>
      </c>
      <c r="C21" s="79">
        <v>18.29</v>
      </c>
      <c r="D21" s="109">
        <v>18.04</v>
      </c>
      <c r="E21" s="55">
        <f t="shared" si="5"/>
        <v>18.29</v>
      </c>
      <c r="F21" s="111">
        <f>IF(C21="","",RANK(E21,$E$19:$E$32,1))</f>
        <v>3</v>
      </c>
      <c r="G21" s="112">
        <v>65.34</v>
      </c>
      <c r="H21" s="115"/>
      <c r="I21" s="81">
        <f t="shared" si="6"/>
        <v>65.34</v>
      </c>
      <c r="J21" s="80">
        <v>58.39</v>
      </c>
      <c r="K21" s="115"/>
      <c r="L21" s="81">
        <f t="shared" si="7"/>
        <v>58.39</v>
      </c>
      <c r="M21" s="82">
        <f t="shared" si="8"/>
        <v>58.39</v>
      </c>
      <c r="N21" s="83">
        <f>IF(M21="","",RANK(M21,$M$19:$M$32,1))</f>
        <v>1</v>
      </c>
      <c r="O21" s="84">
        <f t="shared" si="9"/>
        <v>4</v>
      </c>
      <c r="P21" s="63">
        <f>IF(O21="","",RANK(O21,$O$19:$O$32,1))</f>
        <v>2</v>
      </c>
      <c r="Q21" s="64">
        <f>IF(P21="","",VLOOKUP(P21,'Bodové hodnocení'!$A$1:$B$20,2,FALSE))</f>
        <v>10</v>
      </c>
      <c r="R21" s="65"/>
      <c r="S21" s="65"/>
    </row>
    <row r="22" spans="1:19" ht="15.75">
      <c r="A22" s="175" t="s">
        <v>20</v>
      </c>
      <c r="B22" s="160" t="s">
        <v>14</v>
      </c>
      <c r="C22" s="67">
        <v>21.81</v>
      </c>
      <c r="D22" s="126">
        <v>22.78</v>
      </c>
      <c r="E22" s="69">
        <f t="shared" si="5"/>
        <v>22.78</v>
      </c>
      <c r="F22" s="74">
        <f>IF(C22="","",RANK(E22,$E$19:$E$32,1))</f>
        <v>10</v>
      </c>
      <c r="G22" s="85">
        <v>64.84</v>
      </c>
      <c r="H22" s="117">
        <v>10</v>
      </c>
      <c r="I22" s="73">
        <f t="shared" si="6"/>
        <v>74.84</v>
      </c>
      <c r="J22" s="72">
        <v>67.56</v>
      </c>
      <c r="K22" s="117"/>
      <c r="L22" s="73">
        <f t="shared" si="7"/>
        <v>67.56</v>
      </c>
      <c r="M22" s="73">
        <f t="shared" si="8"/>
        <v>67.56</v>
      </c>
      <c r="N22" s="74">
        <f aca="true" t="shared" si="10" ref="N22:N32">IF(M22="","",RANK(M22,$M$19:$M$32,1))</f>
        <v>8</v>
      </c>
      <c r="O22" s="75">
        <f t="shared" si="9"/>
        <v>18</v>
      </c>
      <c r="P22" s="76">
        <f>IF(O22="","",RANK(O22,$O$19:$O$32,1))</f>
        <v>9</v>
      </c>
      <c r="Q22" s="77">
        <f>IF(P22="","",VLOOKUP(P22,'Bodové hodnocení'!$A$1:$B$20,2,FALSE))</f>
        <v>3</v>
      </c>
      <c r="R22" s="65"/>
      <c r="S22" s="65"/>
    </row>
    <row r="23" spans="1:19" ht="15.75">
      <c r="A23" s="78" t="s">
        <v>21</v>
      </c>
      <c r="B23" s="30" t="s">
        <v>31</v>
      </c>
      <c r="C23" s="79">
        <v>45.78</v>
      </c>
      <c r="D23" s="109">
        <v>46.06</v>
      </c>
      <c r="E23" s="55">
        <f t="shared" si="5"/>
        <v>46.06</v>
      </c>
      <c r="F23" s="111">
        <f aca="true" t="shared" si="11" ref="F23:F32">IF(C23="","",RANK(E23,$E$19:$E$32,1))</f>
        <v>12</v>
      </c>
      <c r="G23" s="112">
        <v>70.48</v>
      </c>
      <c r="H23" s="115"/>
      <c r="I23" s="81">
        <f t="shared" si="6"/>
        <v>70.48</v>
      </c>
      <c r="J23" s="80"/>
      <c r="K23" s="115"/>
      <c r="L23" s="81">
        <f t="shared" si="7"/>
      </c>
      <c r="M23" s="82">
        <f t="shared" si="8"/>
        <v>70.48</v>
      </c>
      <c r="N23" s="83">
        <f t="shared" si="10"/>
        <v>10</v>
      </c>
      <c r="O23" s="84">
        <f t="shared" si="9"/>
        <v>22</v>
      </c>
      <c r="P23" s="63">
        <f>IF(O23="","",RANK(O23,$O$19:$O$32,1))</f>
        <v>13</v>
      </c>
      <c r="Q23" s="64">
        <f>IF(P23="","",VLOOKUP(P23,'Bodové hodnocení'!$A$1:$B$20,2,FALSE))</f>
        <v>1</v>
      </c>
      <c r="R23" s="65"/>
      <c r="S23" s="65"/>
    </row>
    <row r="24" spans="1:19" ht="15.75">
      <c r="A24" s="175" t="s">
        <v>22</v>
      </c>
      <c r="B24" s="161" t="s">
        <v>69</v>
      </c>
      <c r="C24" s="67">
        <v>21.23</v>
      </c>
      <c r="D24" s="126">
        <v>21.89</v>
      </c>
      <c r="E24" s="69">
        <f t="shared" si="5"/>
        <v>21.89</v>
      </c>
      <c r="F24" s="74">
        <f t="shared" si="11"/>
        <v>9</v>
      </c>
      <c r="G24" s="85">
        <v>71.21</v>
      </c>
      <c r="H24" s="117">
        <v>10</v>
      </c>
      <c r="I24" s="73">
        <f t="shared" si="6"/>
        <v>81.21</v>
      </c>
      <c r="J24" s="72"/>
      <c r="K24" s="117"/>
      <c r="L24" s="73">
        <f t="shared" si="7"/>
      </c>
      <c r="M24" s="73">
        <f t="shared" si="8"/>
        <v>81.21</v>
      </c>
      <c r="N24" s="74">
        <f t="shared" si="10"/>
        <v>12</v>
      </c>
      <c r="O24" s="75">
        <f t="shared" si="9"/>
        <v>21</v>
      </c>
      <c r="P24" s="76">
        <f>IF(O24="","",RANK(O24,$O$19:$O$32,1))</f>
        <v>12</v>
      </c>
      <c r="Q24" s="77">
        <f>IF(P24="","",VLOOKUP(P24,'Bodové hodnocení'!$A$1:$B$20,2,FALSE))</f>
        <v>1</v>
      </c>
      <c r="R24" s="65"/>
      <c r="S24" s="65"/>
    </row>
    <row r="25" spans="1:19" ht="15.75">
      <c r="A25" s="78" t="s">
        <v>23</v>
      </c>
      <c r="B25" s="30" t="s">
        <v>29</v>
      </c>
      <c r="C25" s="79">
        <v>20.2</v>
      </c>
      <c r="D25" s="109">
        <v>21.79</v>
      </c>
      <c r="E25" s="55">
        <f t="shared" si="5"/>
        <v>21.79</v>
      </c>
      <c r="F25" s="111">
        <f t="shared" si="11"/>
        <v>8</v>
      </c>
      <c r="G25" s="112">
        <v>63.09</v>
      </c>
      <c r="H25" s="115"/>
      <c r="I25" s="81">
        <f t="shared" si="6"/>
        <v>63.09</v>
      </c>
      <c r="J25" s="80">
        <v>69.49</v>
      </c>
      <c r="K25" s="115"/>
      <c r="L25" s="81">
        <f t="shared" si="7"/>
        <v>69.49</v>
      </c>
      <c r="M25" s="82">
        <f t="shared" si="8"/>
        <v>63.09</v>
      </c>
      <c r="N25" s="83">
        <f t="shared" si="10"/>
        <v>3</v>
      </c>
      <c r="O25" s="84">
        <f t="shared" si="9"/>
        <v>11</v>
      </c>
      <c r="P25" s="63">
        <f>IF(O25="","",RANK(O25,$O$19:$O$32,1))</f>
        <v>5</v>
      </c>
      <c r="Q25" s="64">
        <f>IF(P25="","",VLOOKUP(P25,'Bodové hodnocení'!$A$1:$B$20,2,FALSE))</f>
        <v>7</v>
      </c>
      <c r="R25" s="65"/>
      <c r="S25" s="65"/>
    </row>
    <row r="26" spans="1:19" ht="15.75">
      <c r="A26" s="175" t="s">
        <v>25</v>
      </c>
      <c r="B26" s="161" t="s">
        <v>5</v>
      </c>
      <c r="C26" s="67">
        <v>15.45</v>
      </c>
      <c r="D26" s="126">
        <v>20.01</v>
      </c>
      <c r="E26" s="69">
        <f t="shared" si="5"/>
        <v>20.01</v>
      </c>
      <c r="F26" s="74">
        <f t="shared" si="11"/>
        <v>6</v>
      </c>
      <c r="G26" s="85">
        <v>67.76</v>
      </c>
      <c r="H26" s="117"/>
      <c r="I26" s="73">
        <f t="shared" si="6"/>
        <v>67.76</v>
      </c>
      <c r="J26" s="72"/>
      <c r="K26" s="117"/>
      <c r="L26" s="73">
        <f t="shared" si="7"/>
      </c>
      <c r="M26" s="73">
        <f t="shared" si="8"/>
        <v>67.76</v>
      </c>
      <c r="N26" s="74">
        <f t="shared" si="10"/>
        <v>9</v>
      </c>
      <c r="O26" s="75">
        <f t="shared" si="9"/>
        <v>15</v>
      </c>
      <c r="P26" s="76">
        <v>7</v>
      </c>
      <c r="Q26" s="77">
        <f>IF(P26="","",VLOOKUP(P26,'Bodové hodnocení'!$A$1:$B$20,2,FALSE))</f>
        <v>5</v>
      </c>
      <c r="R26" s="65"/>
      <c r="S26" s="65"/>
    </row>
    <row r="27" spans="1:17" ht="15.75">
      <c r="A27" s="78" t="s">
        <v>26</v>
      </c>
      <c r="B27" s="26" t="s">
        <v>10</v>
      </c>
      <c r="C27" s="79">
        <v>20.21</v>
      </c>
      <c r="D27" s="109">
        <v>21.47</v>
      </c>
      <c r="E27" s="55">
        <f t="shared" si="5"/>
        <v>21.47</v>
      </c>
      <c r="F27" s="111">
        <f t="shared" si="11"/>
        <v>7</v>
      </c>
      <c r="G27" s="112">
        <v>78.09</v>
      </c>
      <c r="H27" s="115">
        <v>10</v>
      </c>
      <c r="I27" s="81">
        <f t="shared" si="6"/>
        <v>88.09</v>
      </c>
      <c r="J27" s="80"/>
      <c r="K27" s="115"/>
      <c r="L27" s="81">
        <f t="shared" si="7"/>
      </c>
      <c r="M27" s="82">
        <f t="shared" si="8"/>
        <v>88.09</v>
      </c>
      <c r="N27" s="83">
        <f t="shared" si="10"/>
        <v>13</v>
      </c>
      <c r="O27" s="84">
        <f t="shared" si="9"/>
        <v>20</v>
      </c>
      <c r="P27" s="63">
        <f>IF(O27="","",RANK(O27,$O$19:$O$32,1))</f>
        <v>11</v>
      </c>
      <c r="Q27" s="64">
        <f>IF(P27="","",VLOOKUP(P27,'Bodové hodnocení'!$A$1:$B$20,2,FALSE))</f>
        <v>1</v>
      </c>
    </row>
    <row r="28" spans="1:17" ht="15.75">
      <c r="A28" s="175" t="s">
        <v>27</v>
      </c>
      <c r="B28" s="162" t="s">
        <v>17</v>
      </c>
      <c r="C28" s="128">
        <v>44.15</v>
      </c>
      <c r="D28" s="126">
        <v>44.66</v>
      </c>
      <c r="E28" s="69" t="s">
        <v>85</v>
      </c>
      <c r="F28" s="74">
        <v>13</v>
      </c>
      <c r="G28" s="85">
        <v>63.68</v>
      </c>
      <c r="H28" s="117"/>
      <c r="I28" s="73">
        <f t="shared" si="6"/>
        <v>63.68</v>
      </c>
      <c r="J28" s="72"/>
      <c r="K28" s="117"/>
      <c r="L28" s="73">
        <f t="shared" si="7"/>
      </c>
      <c r="M28" s="73">
        <f t="shared" si="8"/>
        <v>63.68</v>
      </c>
      <c r="N28" s="74">
        <f t="shared" si="10"/>
        <v>4</v>
      </c>
      <c r="O28" s="75">
        <f t="shared" si="9"/>
        <v>17</v>
      </c>
      <c r="P28" s="76">
        <f>IF(O28="","",RANK(O28,$O$19:$O$32,1))</f>
        <v>8</v>
      </c>
      <c r="Q28" s="77">
        <f>IF(P28="","",VLOOKUP(P28,'Bodové hodnocení'!$A$1:$B$20,2,FALSE))</f>
        <v>4</v>
      </c>
    </row>
    <row r="29" spans="1:17" ht="15.75">
      <c r="A29" s="78" t="s">
        <v>28</v>
      </c>
      <c r="B29" s="30" t="s">
        <v>8</v>
      </c>
      <c r="C29" s="79">
        <v>42.7</v>
      </c>
      <c r="D29" s="127">
        <v>43.11</v>
      </c>
      <c r="E29" s="55">
        <f>IF(C29="","",MAX(C29,D29))</f>
        <v>43.11</v>
      </c>
      <c r="F29" s="111">
        <f t="shared" si="11"/>
        <v>11</v>
      </c>
      <c r="G29" s="112">
        <v>83.1</v>
      </c>
      <c r="H29" s="115">
        <v>10</v>
      </c>
      <c r="I29" s="81">
        <f t="shared" si="6"/>
        <v>93.1</v>
      </c>
      <c r="J29" s="80">
        <v>103.98</v>
      </c>
      <c r="K29" s="115">
        <v>20</v>
      </c>
      <c r="L29" s="81">
        <f t="shared" si="7"/>
        <v>123.98</v>
      </c>
      <c r="M29" s="82">
        <f t="shared" si="8"/>
        <v>93.1</v>
      </c>
      <c r="N29" s="83">
        <f t="shared" si="10"/>
        <v>14</v>
      </c>
      <c r="O29" s="84">
        <f t="shared" si="9"/>
        <v>25</v>
      </c>
      <c r="P29" s="63">
        <f>IF(O29="","",RANK(O29,$O$19:$O$32,1))</f>
        <v>14</v>
      </c>
      <c r="Q29" s="64">
        <f>IF(P29="","",VLOOKUP(P29,'Bodové hodnocení'!$A$1:$B$20,2,FALSE))</f>
        <v>1</v>
      </c>
    </row>
    <row r="30" spans="1:17" ht="15.75">
      <c r="A30" s="175" t="s">
        <v>30</v>
      </c>
      <c r="B30" s="163" t="s">
        <v>12</v>
      </c>
      <c r="C30" s="128">
        <v>16.65</v>
      </c>
      <c r="D30" s="126">
        <v>15.56</v>
      </c>
      <c r="E30" s="248">
        <f t="shared" si="5"/>
        <v>16.65</v>
      </c>
      <c r="F30" s="74">
        <f t="shared" si="11"/>
        <v>1</v>
      </c>
      <c r="G30" s="85">
        <v>59.12</v>
      </c>
      <c r="H30" s="117"/>
      <c r="I30" s="73">
        <f t="shared" si="6"/>
        <v>59.12</v>
      </c>
      <c r="J30" s="72"/>
      <c r="K30" s="117"/>
      <c r="L30" s="73">
        <f t="shared" si="7"/>
      </c>
      <c r="M30" s="73">
        <f t="shared" si="8"/>
        <v>59.12</v>
      </c>
      <c r="N30" s="74">
        <f t="shared" si="10"/>
        <v>2</v>
      </c>
      <c r="O30" s="75">
        <f t="shared" si="9"/>
        <v>3</v>
      </c>
      <c r="P30" s="76">
        <f>IF(O30="","",RANK(O30,$O$19:$O$32,1))</f>
        <v>1</v>
      </c>
      <c r="Q30" s="77">
        <f>IF(P30="","",VLOOKUP(P30,'Bodové hodnocení'!$A$1:$B$20,2,FALSE))</f>
        <v>11</v>
      </c>
    </row>
    <row r="31" spans="1:17" ht="15.75">
      <c r="A31" s="78" t="s">
        <v>32</v>
      </c>
      <c r="B31" s="26" t="s">
        <v>4</v>
      </c>
      <c r="C31" s="249">
        <v>16.88</v>
      </c>
      <c r="D31" s="127">
        <v>18.84</v>
      </c>
      <c r="E31" s="110">
        <f t="shared" si="5"/>
        <v>18.84</v>
      </c>
      <c r="F31" s="111">
        <f t="shared" si="11"/>
        <v>5</v>
      </c>
      <c r="G31" s="112">
        <v>64.87</v>
      </c>
      <c r="H31" s="115"/>
      <c r="I31" s="81">
        <f t="shared" si="6"/>
        <v>64.87</v>
      </c>
      <c r="J31" s="80">
        <v>73.84</v>
      </c>
      <c r="K31" s="115"/>
      <c r="L31" s="81">
        <f t="shared" si="7"/>
        <v>73.84</v>
      </c>
      <c r="M31" s="82">
        <f t="shared" si="8"/>
        <v>64.87</v>
      </c>
      <c r="N31" s="83">
        <f t="shared" si="10"/>
        <v>5</v>
      </c>
      <c r="O31" s="84">
        <f t="shared" si="9"/>
        <v>10</v>
      </c>
      <c r="P31" s="63">
        <f>IF(O31="","",RANK(O31,$O$19:$O$32,1))</f>
        <v>4</v>
      </c>
      <c r="Q31" s="64">
        <f>IF(P31="","",VLOOKUP(P31,'Bodové hodnocení'!$A$1:$B$20,2,FALSE))</f>
        <v>8</v>
      </c>
    </row>
    <row r="32" spans="1:17" ht="16.5" thickBot="1">
      <c r="A32" s="174" t="s">
        <v>59</v>
      </c>
      <c r="B32" s="245" t="s">
        <v>24</v>
      </c>
      <c r="C32" s="250">
        <v>17.39</v>
      </c>
      <c r="D32" s="251">
        <v>17.91</v>
      </c>
      <c r="E32" s="252">
        <f t="shared" si="5"/>
        <v>17.91</v>
      </c>
      <c r="F32" s="74">
        <f t="shared" si="11"/>
        <v>2</v>
      </c>
      <c r="G32" s="253">
        <v>66.2</v>
      </c>
      <c r="H32" s="254"/>
      <c r="I32" s="255">
        <f>IF(G32="","",G32+H32)</f>
        <v>66.2</v>
      </c>
      <c r="J32" s="129"/>
      <c r="K32" s="254"/>
      <c r="L32" s="255">
        <f>IF(J32="","",J32+K32)</f>
      </c>
      <c r="M32" s="255">
        <f>IF(I32="","",MIN(L32,I32))</f>
        <v>66.2</v>
      </c>
      <c r="N32" s="74">
        <f t="shared" si="10"/>
        <v>7</v>
      </c>
      <c r="O32" s="256">
        <f>IF(F32="","",SUM(N32,F32))</f>
        <v>9</v>
      </c>
      <c r="P32" s="257">
        <f>IF(O32="","",RANK(O32,$O$19:$O$32,1))</f>
        <v>3</v>
      </c>
      <c r="Q32" s="258">
        <f>IF(P32="","",VLOOKUP(P32,'Bodové hodnocení'!$A$1:$B$20,2,FALSE))</f>
        <v>9</v>
      </c>
    </row>
    <row r="33" spans="1:17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4"/>
      <c r="Q33" s="39"/>
    </row>
  </sheetData>
  <sheetProtection selectLockedCells="1" selectUnlockedCells="1"/>
  <mergeCells count="13">
    <mergeCell ref="A17:B17"/>
    <mergeCell ref="C17:F17"/>
    <mergeCell ref="G17:N17"/>
    <mergeCell ref="O17:O18"/>
    <mergeCell ref="P17:P18"/>
    <mergeCell ref="Q17:Q18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71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90" zoomScaleNormal="90" zoomScalePageLayoutView="0" workbookViewId="0" topLeftCell="A1">
      <selection activeCell="F31" sqref="F3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2.28125" style="0" customWidth="1"/>
    <col min="9" max="9" width="9.421875" style="0" hidden="1" customWidth="1"/>
    <col min="10" max="11" width="10.7109375" style="0" customWidth="1"/>
    <col min="12" max="12" width="10.4218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0" customWidth="1"/>
    <col min="18" max="19" width="9.140625" style="42" customWidth="1"/>
  </cols>
  <sheetData>
    <row r="1" spans="1:17" ht="23.25" thickBot="1">
      <c r="A1" s="377" t="s">
        <v>78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9" t="s">
        <v>47</v>
      </c>
      <c r="H3" s="379"/>
      <c r="I3" s="379"/>
      <c r="J3" s="379"/>
      <c r="K3" s="379"/>
      <c r="L3" s="379"/>
      <c r="M3" s="379"/>
      <c r="N3" s="379"/>
      <c r="O3" s="380" t="s">
        <v>36</v>
      </c>
      <c r="P3" s="381" t="s">
        <v>37</v>
      </c>
      <c r="Q3" s="382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48</v>
      </c>
      <c r="I4" s="49"/>
      <c r="J4" s="50" t="s">
        <v>45</v>
      </c>
      <c r="K4" s="50" t="s">
        <v>48</v>
      </c>
      <c r="L4" s="50"/>
      <c r="M4" s="51" t="s">
        <v>42</v>
      </c>
      <c r="N4" s="48" t="s">
        <v>43</v>
      </c>
      <c r="O4" s="380"/>
      <c r="P4" s="381"/>
      <c r="Q4" s="382"/>
    </row>
    <row r="5" spans="1:19" ht="15.75">
      <c r="A5" s="52" t="s">
        <v>16</v>
      </c>
      <c r="B5" s="36" t="s">
        <v>9</v>
      </c>
      <c r="C5" s="53">
        <v>58.177</v>
      </c>
      <c r="D5" s="54">
        <v>57.481</v>
      </c>
      <c r="E5" s="55">
        <f>IF(C5="","",MAX(C5,D5))</f>
        <v>58.177</v>
      </c>
      <c r="F5" s="56">
        <f aca="true" t="shared" si="0" ref="F5:F15">IF(C5="","",RANK(E5,$E$5:$E$15,1))</f>
        <v>10</v>
      </c>
      <c r="G5" s="57">
        <v>90.34</v>
      </c>
      <c r="H5" s="115">
        <v>10</v>
      </c>
      <c r="I5" s="58">
        <f aca="true" t="shared" si="1" ref="I5:I15">IF(G5="","",G5+H5)</f>
        <v>100.34</v>
      </c>
      <c r="J5" s="59"/>
      <c r="K5" s="116"/>
      <c r="L5" s="81">
        <f aca="true" t="shared" si="2" ref="L5:L15">IF(J5="","",J5+K5)</f>
      </c>
      <c r="M5" s="60">
        <f>IF(I5="","",MIN(L5,I5))</f>
        <v>100.34</v>
      </c>
      <c r="N5" s="61">
        <f aca="true" t="shared" si="3" ref="N5:N11">IF(M5="","",RANK(M5,$M$5:$M$15,1))</f>
        <v>6</v>
      </c>
      <c r="O5" s="62">
        <f aca="true" t="shared" si="4" ref="O5:O15">IF(F5="","",SUM(N5,F5))</f>
        <v>16</v>
      </c>
      <c r="P5" s="63">
        <v>8</v>
      </c>
      <c r="Q5" s="64">
        <f>IF(P5="","",VLOOKUP(P5,'Bodové hodnocení'!$A$1:$B$20,2,FALSE))</f>
        <v>4</v>
      </c>
      <c r="R5" s="65"/>
      <c r="S5" s="65"/>
    </row>
    <row r="6" spans="1:19" ht="15.75">
      <c r="A6" s="175" t="s">
        <v>18</v>
      </c>
      <c r="B6" s="160" t="s">
        <v>12</v>
      </c>
      <c r="C6" s="176">
        <v>33.077</v>
      </c>
      <c r="D6" s="177">
        <v>32.881</v>
      </c>
      <c r="E6" s="178">
        <f aca="true" t="shared" si="5" ref="E6:E15">IF(C6="","",MAX(C6,D6))</f>
        <v>33.077</v>
      </c>
      <c r="F6" s="179">
        <f t="shared" si="0"/>
        <v>7</v>
      </c>
      <c r="G6" s="180">
        <v>97.71</v>
      </c>
      <c r="H6" s="181">
        <v>10</v>
      </c>
      <c r="I6" s="182">
        <f t="shared" si="1"/>
        <v>107.71</v>
      </c>
      <c r="J6" s="183"/>
      <c r="K6" s="181"/>
      <c r="L6" s="182">
        <f t="shared" si="2"/>
      </c>
      <c r="M6" s="182">
        <f aca="true" t="shared" si="6" ref="M6:M15">IF(I6="","",MIN(L6,I6))</f>
        <v>107.71</v>
      </c>
      <c r="N6" s="184">
        <f t="shared" si="3"/>
        <v>9</v>
      </c>
      <c r="O6" s="185">
        <f t="shared" si="4"/>
        <v>16</v>
      </c>
      <c r="P6" s="246">
        <f>IF(O6="","",RANK(O6,$O$5:$O$15,1))</f>
        <v>7</v>
      </c>
      <c r="Q6" s="247">
        <f>IF(P6="","",VLOOKUP(P6,'Bodové hodnocení'!$A$1:$B$20,2,FALSE))</f>
        <v>5</v>
      </c>
      <c r="R6" s="65"/>
      <c r="S6" s="65"/>
    </row>
    <row r="7" spans="1:19" ht="15.75">
      <c r="A7" s="78" t="s">
        <v>19</v>
      </c>
      <c r="B7" s="26" t="s">
        <v>13</v>
      </c>
      <c r="C7" s="119">
        <v>21.838</v>
      </c>
      <c r="D7" s="120">
        <v>20.685</v>
      </c>
      <c r="E7" s="55">
        <f t="shared" si="5"/>
        <v>21.838</v>
      </c>
      <c r="F7" s="56">
        <f t="shared" si="0"/>
        <v>2</v>
      </c>
      <c r="G7" s="118">
        <v>77.1</v>
      </c>
      <c r="H7" s="115"/>
      <c r="I7" s="81">
        <f t="shared" si="1"/>
        <v>77.1</v>
      </c>
      <c r="J7" s="80">
        <v>106.69</v>
      </c>
      <c r="K7" s="115">
        <v>20</v>
      </c>
      <c r="L7" s="81">
        <f t="shared" si="2"/>
        <v>126.69</v>
      </c>
      <c r="M7" s="82">
        <f t="shared" si="6"/>
        <v>77.1</v>
      </c>
      <c r="N7" s="83">
        <f t="shared" si="3"/>
        <v>3</v>
      </c>
      <c r="O7" s="84">
        <f t="shared" si="4"/>
        <v>5</v>
      </c>
      <c r="P7" s="63">
        <f>IF(O7="","",RANK(O7,$O$5:$O$15,1))</f>
        <v>2</v>
      </c>
      <c r="Q7" s="64">
        <f>IF(P7="","",VLOOKUP(P7,'Bodové hodnocení'!$A$1:$B$20,2,FALSE))</f>
        <v>10</v>
      </c>
      <c r="R7" s="65"/>
      <c r="S7" s="65"/>
    </row>
    <row r="8" spans="1:19" ht="15.75">
      <c r="A8" s="175" t="s">
        <v>20</v>
      </c>
      <c r="B8" s="160" t="s">
        <v>6</v>
      </c>
      <c r="C8" s="176">
        <v>21.321</v>
      </c>
      <c r="D8" s="177">
        <v>20.685</v>
      </c>
      <c r="E8" s="178">
        <f t="shared" si="5"/>
        <v>21.321</v>
      </c>
      <c r="F8" s="179">
        <f t="shared" si="0"/>
        <v>1</v>
      </c>
      <c r="G8" s="180">
        <v>74.79</v>
      </c>
      <c r="H8" s="181"/>
      <c r="I8" s="182">
        <f t="shared" si="1"/>
        <v>74.79</v>
      </c>
      <c r="J8" s="183">
        <v>84.68</v>
      </c>
      <c r="K8" s="181"/>
      <c r="L8" s="182">
        <f t="shared" si="2"/>
        <v>84.68</v>
      </c>
      <c r="M8" s="182">
        <f t="shared" si="6"/>
        <v>74.79</v>
      </c>
      <c r="N8" s="184">
        <f t="shared" si="3"/>
        <v>2</v>
      </c>
      <c r="O8" s="185">
        <f t="shared" si="4"/>
        <v>3</v>
      </c>
      <c r="P8" s="246">
        <f>IF(O8="","",RANK(O8,$O$5:$O$15,1))</f>
        <v>1</v>
      </c>
      <c r="Q8" s="186">
        <f>IF(P8="","",VLOOKUP(P8,'Bodové hodnocení'!$A$1:$B$20,2,FALSE))</f>
        <v>11</v>
      </c>
      <c r="R8" s="65"/>
      <c r="S8" s="65"/>
    </row>
    <row r="9" spans="1:19" ht="15.75">
      <c r="A9" s="78" t="s">
        <v>21</v>
      </c>
      <c r="B9" s="30" t="s">
        <v>7</v>
      </c>
      <c r="C9" s="119">
        <v>37.106</v>
      </c>
      <c r="D9" s="120">
        <v>34.532</v>
      </c>
      <c r="E9" s="55">
        <f t="shared" si="5"/>
        <v>37.106</v>
      </c>
      <c r="F9" s="56">
        <f t="shared" si="0"/>
        <v>9</v>
      </c>
      <c r="G9" s="118">
        <v>121.7</v>
      </c>
      <c r="H9" s="115">
        <v>40</v>
      </c>
      <c r="I9" s="81">
        <f t="shared" si="1"/>
        <v>161.7</v>
      </c>
      <c r="J9" s="80">
        <v>98.64</v>
      </c>
      <c r="K9" s="115">
        <v>20</v>
      </c>
      <c r="L9" s="81">
        <f t="shared" si="2"/>
        <v>118.64</v>
      </c>
      <c r="M9" s="82">
        <f t="shared" si="6"/>
        <v>118.64</v>
      </c>
      <c r="N9" s="83">
        <f t="shared" si="3"/>
        <v>11</v>
      </c>
      <c r="O9" s="84">
        <f t="shared" si="4"/>
        <v>20</v>
      </c>
      <c r="P9" s="63">
        <f>IF(O9="","",RANK(O9,$O$5:$O$15,1))</f>
        <v>11</v>
      </c>
      <c r="Q9" s="64">
        <f>IF(P9="","",VLOOKUP(P9,'Bodové hodnocení'!$A$1:$B$20,2,FALSE))</f>
        <v>1</v>
      </c>
      <c r="R9" s="65"/>
      <c r="S9" s="65"/>
    </row>
    <row r="10" spans="1:19" ht="15.75">
      <c r="A10" s="175" t="s">
        <v>22</v>
      </c>
      <c r="B10" s="161" t="s">
        <v>8</v>
      </c>
      <c r="C10" s="176">
        <v>52.674</v>
      </c>
      <c r="D10" s="177">
        <v>58.749</v>
      </c>
      <c r="E10" s="178" t="s">
        <v>85</v>
      </c>
      <c r="F10" s="179">
        <v>11</v>
      </c>
      <c r="G10" s="180">
        <v>103.91</v>
      </c>
      <c r="H10" s="181"/>
      <c r="I10" s="182">
        <f t="shared" si="1"/>
        <v>103.91</v>
      </c>
      <c r="J10" s="183">
        <v>153.78</v>
      </c>
      <c r="K10" s="181"/>
      <c r="L10" s="182">
        <f t="shared" si="2"/>
        <v>153.78</v>
      </c>
      <c r="M10" s="182">
        <f t="shared" si="6"/>
        <v>103.91</v>
      </c>
      <c r="N10" s="184">
        <f t="shared" si="3"/>
        <v>8</v>
      </c>
      <c r="O10" s="185">
        <f t="shared" si="4"/>
        <v>19</v>
      </c>
      <c r="P10" s="246">
        <f>IF(O10="","",RANK(O10,$O$5:$O$15,1))</f>
        <v>10</v>
      </c>
      <c r="Q10" s="186">
        <f>IF(P10="","",VLOOKUP(P10,'Bodové hodnocení'!$A$1:$B$20,2,FALSE))</f>
        <v>2</v>
      </c>
      <c r="R10" s="65"/>
      <c r="S10" s="65"/>
    </row>
    <row r="11" spans="1:19" ht="15.75">
      <c r="A11" s="78" t="s">
        <v>23</v>
      </c>
      <c r="B11" s="30" t="s">
        <v>5</v>
      </c>
      <c r="C11" s="119">
        <v>27.297</v>
      </c>
      <c r="D11" s="120">
        <v>23.179</v>
      </c>
      <c r="E11" s="55">
        <f t="shared" si="5"/>
        <v>27.297</v>
      </c>
      <c r="F11" s="56">
        <f t="shared" si="0"/>
        <v>6</v>
      </c>
      <c r="G11" s="118">
        <v>69.56</v>
      </c>
      <c r="H11" s="115"/>
      <c r="I11" s="81">
        <f t="shared" si="1"/>
        <v>69.56</v>
      </c>
      <c r="J11" s="80"/>
      <c r="K11" s="115"/>
      <c r="L11" s="81">
        <f t="shared" si="2"/>
      </c>
      <c r="M11" s="82">
        <f t="shared" si="6"/>
        <v>69.56</v>
      </c>
      <c r="N11" s="83">
        <f t="shared" si="3"/>
        <v>1</v>
      </c>
      <c r="O11" s="84">
        <f t="shared" si="4"/>
        <v>7</v>
      </c>
      <c r="P11" s="63">
        <v>4</v>
      </c>
      <c r="Q11" s="64">
        <f>IF(P11="","",VLOOKUP(P11,'Bodové hodnocení'!$A$1:$B$20,2,FALSE))</f>
        <v>8</v>
      </c>
      <c r="R11" s="65"/>
      <c r="S11" s="65"/>
    </row>
    <row r="12" spans="1:19" ht="15.75">
      <c r="A12" s="175" t="s">
        <v>25</v>
      </c>
      <c r="B12" s="161" t="s">
        <v>14</v>
      </c>
      <c r="C12" s="176">
        <v>24.726</v>
      </c>
      <c r="D12" s="177">
        <v>22.849</v>
      </c>
      <c r="E12" s="178">
        <f>IF(C12="","",MAX(C12,D12))</f>
        <v>24.726</v>
      </c>
      <c r="F12" s="179">
        <f t="shared" si="0"/>
        <v>5</v>
      </c>
      <c r="G12" s="180">
        <v>81.83</v>
      </c>
      <c r="H12" s="181">
        <v>20</v>
      </c>
      <c r="I12" s="182">
        <f t="shared" si="1"/>
        <v>101.83</v>
      </c>
      <c r="J12" s="183"/>
      <c r="K12" s="181"/>
      <c r="L12" s="182">
        <f t="shared" si="2"/>
      </c>
      <c r="M12" s="182">
        <f t="shared" si="6"/>
        <v>101.83</v>
      </c>
      <c r="N12" s="184">
        <f>IF(M12="","",RANK(M12,$M$5:$M$15,1))</f>
        <v>7</v>
      </c>
      <c r="O12" s="185">
        <f t="shared" si="4"/>
        <v>12</v>
      </c>
      <c r="P12" s="246">
        <f>IF(O12="","",RANK(O12,$O$5:$O$15,1))</f>
        <v>6</v>
      </c>
      <c r="Q12" s="186">
        <f>IF(P12="","",VLOOKUP(P12,'Bodové hodnocení'!$A$1:$B$20,2,FALSE))</f>
        <v>6</v>
      </c>
      <c r="R12" s="65"/>
      <c r="S12" s="65"/>
    </row>
    <row r="13" spans="1:19" ht="15.75">
      <c r="A13" s="78" t="s">
        <v>26</v>
      </c>
      <c r="B13" s="26" t="s">
        <v>4</v>
      </c>
      <c r="C13" s="119">
        <v>22.615</v>
      </c>
      <c r="D13" s="120">
        <v>21.767</v>
      </c>
      <c r="E13" s="55">
        <f t="shared" si="5"/>
        <v>22.615</v>
      </c>
      <c r="F13" s="56">
        <f t="shared" si="0"/>
        <v>3</v>
      </c>
      <c r="G13" s="118">
        <v>89.5</v>
      </c>
      <c r="H13" s="115"/>
      <c r="I13" s="81">
        <f t="shared" si="1"/>
        <v>89.5</v>
      </c>
      <c r="J13" s="80">
        <v>96.41</v>
      </c>
      <c r="K13" s="115">
        <v>10</v>
      </c>
      <c r="L13" s="81">
        <f t="shared" si="2"/>
        <v>106.41</v>
      </c>
      <c r="M13" s="82">
        <f t="shared" si="6"/>
        <v>89.5</v>
      </c>
      <c r="N13" s="83">
        <f>IF(M13="","",RANK(M13,$M$5:$M$15,1))</f>
        <v>4</v>
      </c>
      <c r="O13" s="84">
        <f t="shared" si="4"/>
        <v>7</v>
      </c>
      <c r="P13" s="63">
        <f>IF(O13="","",RANK(O13,$O$5:$O$15,1))</f>
        <v>3</v>
      </c>
      <c r="Q13" s="64">
        <f>IF(P13="","",VLOOKUP(P13,'Bodové hodnocení'!$A$1:$B$20,2,FALSE))</f>
        <v>9</v>
      </c>
      <c r="R13" s="65"/>
      <c r="S13" s="65"/>
    </row>
    <row r="14" spans="1:19" ht="15.75">
      <c r="A14" s="175" t="s">
        <v>27</v>
      </c>
      <c r="B14" s="162" t="s">
        <v>24</v>
      </c>
      <c r="C14" s="176">
        <v>36.583</v>
      </c>
      <c r="D14" s="177">
        <v>31.86</v>
      </c>
      <c r="E14" s="178">
        <f t="shared" si="5"/>
        <v>36.583</v>
      </c>
      <c r="F14" s="179">
        <f t="shared" si="0"/>
        <v>8</v>
      </c>
      <c r="G14" s="180">
        <v>102.79</v>
      </c>
      <c r="H14" s="181">
        <v>10</v>
      </c>
      <c r="I14" s="182">
        <f t="shared" si="1"/>
        <v>112.79</v>
      </c>
      <c r="J14" s="183"/>
      <c r="K14" s="181"/>
      <c r="L14" s="182">
        <f t="shared" si="2"/>
      </c>
      <c r="M14" s="182">
        <f t="shared" si="6"/>
        <v>112.79</v>
      </c>
      <c r="N14" s="184">
        <f>IF(M14="","",RANK(M14,$M$5:$M$15,1))</f>
        <v>10</v>
      </c>
      <c r="O14" s="185">
        <f t="shared" si="4"/>
        <v>18</v>
      </c>
      <c r="P14" s="246">
        <f>IF(O14="","",RANK(O14,$O$5:$O$15,1))</f>
        <v>9</v>
      </c>
      <c r="Q14" s="186">
        <f>IF(P14="","",VLOOKUP(P14,'Bodové hodnocení'!$A$1:$B$20,2,FALSE))</f>
        <v>3</v>
      </c>
      <c r="R14" s="65"/>
      <c r="S14" s="65"/>
    </row>
    <row r="15" spans="1:19" ht="16.5" thickBot="1">
      <c r="A15" s="78" t="s">
        <v>28</v>
      </c>
      <c r="B15" s="30" t="s">
        <v>10</v>
      </c>
      <c r="C15" s="119">
        <v>24.443</v>
      </c>
      <c r="D15" s="120">
        <v>22.277</v>
      </c>
      <c r="E15" s="55">
        <f t="shared" si="5"/>
        <v>24.443</v>
      </c>
      <c r="F15" s="56">
        <f t="shared" si="0"/>
        <v>4</v>
      </c>
      <c r="G15" s="118">
        <v>90.9</v>
      </c>
      <c r="H15" s="115"/>
      <c r="I15" s="81">
        <f t="shared" si="1"/>
        <v>90.9</v>
      </c>
      <c r="J15" s="80"/>
      <c r="K15" s="115"/>
      <c r="L15" s="81">
        <f t="shared" si="2"/>
      </c>
      <c r="M15" s="82">
        <f t="shared" si="6"/>
        <v>90.9</v>
      </c>
      <c r="N15" s="83">
        <f>IF(M15="","",RANK(M15,$M$5:$M$15,1))</f>
        <v>5</v>
      </c>
      <c r="O15" s="84">
        <f t="shared" si="4"/>
        <v>9</v>
      </c>
      <c r="P15" s="63">
        <f>IF(O15="","",RANK(O15,$O$5:$O$15,1))</f>
        <v>5</v>
      </c>
      <c r="Q15" s="64">
        <f>IF(P15="","",VLOOKUP(P15,'Bodové hodnocení'!$A$1:$B$20,2,FALSE))</f>
        <v>7</v>
      </c>
      <c r="R15" s="65"/>
      <c r="S15" s="65"/>
    </row>
    <row r="16" spans="1:19" ht="16.5" thickBot="1">
      <c r="A16" s="86"/>
      <c r="B16" s="86"/>
      <c r="C16" s="87"/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9"/>
      <c r="R16" s="65"/>
      <c r="S16" s="65"/>
    </row>
    <row r="17" spans="1:19" ht="16.5" thickBot="1">
      <c r="A17" s="378" t="s">
        <v>46</v>
      </c>
      <c r="B17" s="378"/>
      <c r="C17" s="378" t="s">
        <v>34</v>
      </c>
      <c r="D17" s="378"/>
      <c r="E17" s="378"/>
      <c r="F17" s="378"/>
      <c r="G17" s="379" t="s">
        <v>47</v>
      </c>
      <c r="H17" s="379"/>
      <c r="I17" s="379"/>
      <c r="J17" s="379"/>
      <c r="K17" s="379"/>
      <c r="L17" s="379"/>
      <c r="M17" s="379"/>
      <c r="N17" s="379"/>
      <c r="O17" s="380" t="s">
        <v>36</v>
      </c>
      <c r="P17" s="381" t="s">
        <v>37</v>
      </c>
      <c r="Q17" s="382" t="s">
        <v>38</v>
      </c>
      <c r="R17" s="65"/>
      <c r="S17" s="65"/>
    </row>
    <row r="18" spans="1:19" ht="16.5" thickBot="1">
      <c r="A18" s="121" t="s">
        <v>39</v>
      </c>
      <c r="B18" s="45" t="s">
        <v>2</v>
      </c>
      <c r="C18" s="44" t="s">
        <v>40</v>
      </c>
      <c r="D18" s="46" t="s">
        <v>41</v>
      </c>
      <c r="E18" s="122" t="s">
        <v>42</v>
      </c>
      <c r="F18" s="48" t="s">
        <v>43</v>
      </c>
      <c r="G18" s="44" t="s">
        <v>44</v>
      </c>
      <c r="H18" s="50" t="s">
        <v>48</v>
      </c>
      <c r="I18" s="123"/>
      <c r="J18" s="46" t="s">
        <v>45</v>
      </c>
      <c r="K18" s="50" t="s">
        <v>48</v>
      </c>
      <c r="L18" s="50"/>
      <c r="M18" s="122" t="s">
        <v>42</v>
      </c>
      <c r="N18" s="48" t="s">
        <v>43</v>
      </c>
      <c r="O18" s="380"/>
      <c r="P18" s="381"/>
      <c r="Q18" s="382"/>
      <c r="R18" s="65"/>
      <c r="S18" s="65"/>
    </row>
    <row r="19" spans="1:19" ht="15.75">
      <c r="A19" s="52" t="s">
        <v>16</v>
      </c>
      <c r="B19" s="36" t="s">
        <v>6</v>
      </c>
      <c r="C19" s="53">
        <v>19.304</v>
      </c>
      <c r="D19" s="124">
        <v>19.909</v>
      </c>
      <c r="E19" s="55">
        <f aca="true" t="shared" si="7" ref="E19:E32">IF(C19="","",MAX(C19,D19))</f>
        <v>19.909</v>
      </c>
      <c r="F19" s="111">
        <f>IF(C19="","",RANK(E19,$E$19:$E$32,1))</f>
        <v>2</v>
      </c>
      <c r="G19" s="125">
        <v>58.17</v>
      </c>
      <c r="H19" s="116"/>
      <c r="I19" s="58">
        <f>IF(G19="","",G19+H19)</f>
        <v>58.17</v>
      </c>
      <c r="J19" s="59">
        <v>70.91</v>
      </c>
      <c r="K19" s="116">
        <v>10</v>
      </c>
      <c r="L19" s="58">
        <f>IF(J19="","",J19+K19)</f>
        <v>80.91</v>
      </c>
      <c r="M19" s="100">
        <f>IF(I19="","",MIN(L19,I19))</f>
        <v>58.17</v>
      </c>
      <c r="N19" s="61">
        <f>IF(M19="","",RANK(M19,$M$19:$M$32,1))</f>
        <v>2</v>
      </c>
      <c r="O19" s="84">
        <f>IF(F19="","",SUM(N19,F19))</f>
        <v>4</v>
      </c>
      <c r="P19" s="63">
        <f aca="true" t="shared" si="8" ref="P19:P24">IF(O19="","",RANK(O19,$O$19:$O$32,1))</f>
        <v>1</v>
      </c>
      <c r="Q19" s="64">
        <f>IF(P19="","",VLOOKUP(P19,'Bodové hodnocení'!$A$1:$B$20,2,FALSE))</f>
        <v>11</v>
      </c>
      <c r="R19" s="65"/>
      <c r="S19" s="65"/>
    </row>
    <row r="20" spans="1:19" ht="15.75">
      <c r="A20" s="175" t="s">
        <v>18</v>
      </c>
      <c r="B20" s="160" t="s">
        <v>31</v>
      </c>
      <c r="C20" s="67">
        <v>22.758</v>
      </c>
      <c r="D20" s="126">
        <v>22.924</v>
      </c>
      <c r="E20" s="69">
        <f t="shared" si="7"/>
        <v>22.924</v>
      </c>
      <c r="F20" s="74">
        <f>IF(C20="","",RANK(E20,$E$19:$E$32,1))</f>
        <v>4</v>
      </c>
      <c r="G20" s="85">
        <v>70.57</v>
      </c>
      <c r="H20" s="117"/>
      <c r="I20" s="73">
        <f aca="true" t="shared" si="9" ref="I20:I32">IF(G20="","",G20+H20)</f>
        <v>70.57</v>
      </c>
      <c r="J20" s="72"/>
      <c r="K20" s="117"/>
      <c r="L20" s="73">
        <f aca="true" t="shared" si="10" ref="L20:L32">IF(J20="","",J20+K20)</f>
      </c>
      <c r="M20" s="73">
        <f aca="true" t="shared" si="11" ref="M20:M32">IF(I20="","",MIN(L20,I20))</f>
        <v>70.57</v>
      </c>
      <c r="N20" s="74">
        <f>IF(M20="","",RANK(M20,$M$19:$M$32,1))</f>
        <v>8</v>
      </c>
      <c r="O20" s="75">
        <f aca="true" t="shared" si="12" ref="O20:O32">IF(F20="","",SUM(N20,F20))</f>
        <v>12</v>
      </c>
      <c r="P20" s="76">
        <f t="shared" si="8"/>
        <v>6</v>
      </c>
      <c r="Q20" s="77">
        <f>IF(P20="","",VLOOKUP(P20,'Bodové hodnocení'!$A$1:$B$20,2,FALSE))</f>
        <v>6</v>
      </c>
      <c r="R20" s="65"/>
      <c r="S20" s="65"/>
    </row>
    <row r="21" spans="1:19" ht="15.75">
      <c r="A21" s="78" t="s">
        <v>19</v>
      </c>
      <c r="B21" s="26" t="s">
        <v>12</v>
      </c>
      <c r="C21" s="79">
        <v>31.528</v>
      </c>
      <c r="D21" s="109">
        <v>31.725</v>
      </c>
      <c r="E21" s="55">
        <f t="shared" si="7"/>
        <v>31.725</v>
      </c>
      <c r="F21" s="111">
        <f>IF(C21="","",RANK(E21,$E$19:$E$32,1))</f>
        <v>9</v>
      </c>
      <c r="G21" s="112">
        <v>56.45</v>
      </c>
      <c r="H21" s="115"/>
      <c r="I21" s="81">
        <f t="shared" si="9"/>
        <v>56.45</v>
      </c>
      <c r="J21" s="80"/>
      <c r="K21" s="115"/>
      <c r="L21" s="81">
        <f t="shared" si="10"/>
      </c>
      <c r="M21" s="82">
        <f t="shared" si="11"/>
        <v>56.45</v>
      </c>
      <c r="N21" s="83">
        <f>IF(M21="","",RANK(M21,$M$19:$M$32,1))</f>
        <v>1</v>
      </c>
      <c r="O21" s="84">
        <f t="shared" si="12"/>
        <v>10</v>
      </c>
      <c r="P21" s="63">
        <f t="shared" si="8"/>
        <v>4</v>
      </c>
      <c r="Q21" s="64">
        <f>IF(P21="","",VLOOKUP(P21,'Bodové hodnocení'!$A$1:$B$20,2,FALSE))</f>
        <v>8</v>
      </c>
      <c r="R21" s="65"/>
      <c r="S21" s="65"/>
    </row>
    <row r="22" spans="1:19" ht="15.75">
      <c r="A22" s="175" t="s">
        <v>20</v>
      </c>
      <c r="B22" s="160" t="s">
        <v>7</v>
      </c>
      <c r="C22" s="67">
        <v>22.082</v>
      </c>
      <c r="D22" s="126">
        <v>20.355</v>
      </c>
      <c r="E22" s="69">
        <f t="shared" si="7"/>
        <v>22.082</v>
      </c>
      <c r="F22" s="74">
        <f aca="true" t="shared" si="13" ref="F22:F32">IF(C22="","",RANK(E22,$E$19:$E$32,1))</f>
        <v>3</v>
      </c>
      <c r="G22" s="85">
        <v>64.79</v>
      </c>
      <c r="H22" s="117"/>
      <c r="I22" s="73">
        <f t="shared" si="9"/>
        <v>64.79</v>
      </c>
      <c r="J22" s="72"/>
      <c r="K22" s="117"/>
      <c r="L22" s="73">
        <f t="shared" si="10"/>
      </c>
      <c r="M22" s="73">
        <f t="shared" si="11"/>
        <v>64.79</v>
      </c>
      <c r="N22" s="74">
        <f aca="true" t="shared" si="14" ref="N22:N32">IF(M22="","",RANK(M22,$M$19:$M$32,1))</f>
        <v>6</v>
      </c>
      <c r="O22" s="75">
        <f t="shared" si="12"/>
        <v>9</v>
      </c>
      <c r="P22" s="76">
        <f t="shared" si="8"/>
        <v>3</v>
      </c>
      <c r="Q22" s="77">
        <f>IF(P22="","",VLOOKUP(P22,'Bodové hodnocení'!$A$1:$B$20,2,FALSE))</f>
        <v>9</v>
      </c>
      <c r="R22" s="65"/>
      <c r="S22" s="65"/>
    </row>
    <row r="23" spans="1:19" ht="15.75">
      <c r="A23" s="78" t="s">
        <v>21</v>
      </c>
      <c r="B23" s="30" t="s">
        <v>8</v>
      </c>
      <c r="C23" s="79">
        <v>63.725</v>
      </c>
      <c r="D23" s="109">
        <v>23.509</v>
      </c>
      <c r="E23" s="55">
        <f t="shared" si="7"/>
        <v>63.725</v>
      </c>
      <c r="F23" s="111">
        <f t="shared" si="13"/>
        <v>12</v>
      </c>
      <c r="G23" s="112">
        <v>70.83</v>
      </c>
      <c r="H23" s="115">
        <v>10</v>
      </c>
      <c r="I23" s="81">
        <f t="shared" si="9"/>
        <v>80.83</v>
      </c>
      <c r="J23" s="80"/>
      <c r="K23" s="115"/>
      <c r="L23" s="81">
        <f t="shared" si="10"/>
      </c>
      <c r="M23" s="82">
        <f t="shared" si="11"/>
        <v>80.83</v>
      </c>
      <c r="N23" s="83">
        <f t="shared" si="14"/>
        <v>10</v>
      </c>
      <c r="O23" s="84">
        <f t="shared" si="12"/>
        <v>22</v>
      </c>
      <c r="P23" s="63">
        <f t="shared" si="8"/>
        <v>11</v>
      </c>
      <c r="Q23" s="64">
        <f>IF(P23="","",VLOOKUP(P23,'Bodové hodnocení'!$A$1:$B$20,2,FALSE))</f>
        <v>1</v>
      </c>
      <c r="R23" s="65"/>
      <c r="S23" s="65"/>
    </row>
    <row r="24" spans="1:19" ht="15.75">
      <c r="A24" s="175" t="s">
        <v>22</v>
      </c>
      <c r="B24" s="161" t="s">
        <v>13</v>
      </c>
      <c r="C24" s="67">
        <v>22.953</v>
      </c>
      <c r="D24" s="126">
        <v>22.908</v>
      </c>
      <c r="E24" s="69">
        <f t="shared" si="7"/>
        <v>22.953</v>
      </c>
      <c r="F24" s="74">
        <f t="shared" si="13"/>
        <v>5</v>
      </c>
      <c r="G24" s="85">
        <v>59.62</v>
      </c>
      <c r="H24" s="117"/>
      <c r="I24" s="73">
        <f t="shared" si="9"/>
        <v>59.62</v>
      </c>
      <c r="J24" s="72"/>
      <c r="K24" s="117"/>
      <c r="L24" s="73">
        <f t="shared" si="10"/>
      </c>
      <c r="M24" s="73">
        <f t="shared" si="11"/>
        <v>59.62</v>
      </c>
      <c r="N24" s="74">
        <f t="shared" si="14"/>
        <v>3</v>
      </c>
      <c r="O24" s="75">
        <f t="shared" si="12"/>
        <v>8</v>
      </c>
      <c r="P24" s="76">
        <f t="shared" si="8"/>
        <v>2</v>
      </c>
      <c r="Q24" s="77">
        <f>IF(P24="","",VLOOKUP(P24,'Bodové hodnocení'!$A$1:$B$20,2,FALSE))</f>
        <v>10</v>
      </c>
      <c r="R24" s="65"/>
      <c r="S24" s="65"/>
    </row>
    <row r="25" spans="1:19" ht="15.75">
      <c r="A25" s="78" t="s">
        <v>23</v>
      </c>
      <c r="B25" s="30" t="s">
        <v>17</v>
      </c>
      <c r="C25" s="79">
        <v>26.019</v>
      </c>
      <c r="D25" s="109">
        <v>25.822</v>
      </c>
      <c r="E25" s="55">
        <f t="shared" si="7"/>
        <v>26.019</v>
      </c>
      <c r="F25" s="111">
        <f t="shared" si="13"/>
        <v>7</v>
      </c>
      <c r="G25" s="112">
        <v>64.54</v>
      </c>
      <c r="H25" s="115"/>
      <c r="I25" s="81">
        <f t="shared" si="9"/>
        <v>64.54</v>
      </c>
      <c r="J25" s="80">
        <v>84.72</v>
      </c>
      <c r="K25" s="115">
        <v>20</v>
      </c>
      <c r="L25" s="81">
        <f t="shared" si="10"/>
        <v>104.72</v>
      </c>
      <c r="M25" s="82">
        <f t="shared" si="11"/>
        <v>64.54</v>
      </c>
      <c r="N25" s="83">
        <f t="shared" si="14"/>
        <v>5</v>
      </c>
      <c r="O25" s="84">
        <f t="shared" si="12"/>
        <v>12</v>
      </c>
      <c r="P25" s="63">
        <v>7</v>
      </c>
      <c r="Q25" s="64">
        <f>IF(P25="","",VLOOKUP(P25,'Bodové hodnocení'!$A$1:$B$20,2,FALSE))</f>
        <v>5</v>
      </c>
      <c r="R25" s="65"/>
      <c r="S25" s="65"/>
    </row>
    <row r="26" spans="1:19" ht="15.75">
      <c r="A26" s="175" t="s">
        <v>25</v>
      </c>
      <c r="B26" s="161" t="s">
        <v>5</v>
      </c>
      <c r="C26" s="67">
        <v>23.478</v>
      </c>
      <c r="D26" s="126">
        <v>21.616</v>
      </c>
      <c r="E26" s="69">
        <f t="shared" si="7"/>
        <v>23.478</v>
      </c>
      <c r="F26" s="74">
        <f t="shared" si="13"/>
        <v>6</v>
      </c>
      <c r="G26" s="85">
        <v>66.05</v>
      </c>
      <c r="H26" s="117"/>
      <c r="I26" s="73">
        <f t="shared" si="9"/>
        <v>66.05</v>
      </c>
      <c r="J26" s="72"/>
      <c r="K26" s="117"/>
      <c r="L26" s="73">
        <f t="shared" si="10"/>
      </c>
      <c r="M26" s="73">
        <f t="shared" si="11"/>
        <v>66.05</v>
      </c>
      <c r="N26" s="74">
        <f t="shared" si="14"/>
        <v>7</v>
      </c>
      <c r="O26" s="75">
        <f t="shared" si="12"/>
        <v>13</v>
      </c>
      <c r="P26" s="76">
        <f>IF(O26="","",RANK(O26,$O$19:$O$32,1))</f>
        <v>8</v>
      </c>
      <c r="Q26" s="77">
        <f>IF(P26="","",VLOOKUP(P26,'Bodové hodnocení'!$A$1:$B$20,2,FALSE))</f>
        <v>4</v>
      </c>
      <c r="R26" s="65"/>
      <c r="S26" s="65"/>
    </row>
    <row r="27" spans="1:17" ht="15.75">
      <c r="A27" s="78" t="s">
        <v>26</v>
      </c>
      <c r="B27" s="26" t="s">
        <v>14</v>
      </c>
      <c r="C27" s="79">
        <v>28.044</v>
      </c>
      <c r="D27" s="109">
        <v>28.862</v>
      </c>
      <c r="E27" s="55" t="s">
        <v>85</v>
      </c>
      <c r="F27" s="111">
        <v>13</v>
      </c>
      <c r="G27" s="112">
        <v>65.94</v>
      </c>
      <c r="H27" s="115"/>
      <c r="I27" s="81">
        <f t="shared" si="9"/>
        <v>65.94</v>
      </c>
      <c r="J27" s="80">
        <v>62.75</v>
      </c>
      <c r="K27" s="115"/>
      <c r="L27" s="81">
        <f t="shared" si="10"/>
        <v>62.75</v>
      </c>
      <c r="M27" s="82">
        <f t="shared" si="11"/>
        <v>62.75</v>
      </c>
      <c r="N27" s="83">
        <f t="shared" si="14"/>
        <v>4</v>
      </c>
      <c r="O27" s="84">
        <f t="shared" si="12"/>
        <v>17</v>
      </c>
      <c r="P27" s="63">
        <f>IF(O27="","",RANK(O27,$O$19:$O$32,1))</f>
        <v>9</v>
      </c>
      <c r="Q27" s="64">
        <f>IF(P27="","",VLOOKUP(P27,'Bodové hodnocení'!$A$1:$B$20,2,FALSE))</f>
        <v>3</v>
      </c>
    </row>
    <row r="28" spans="1:17" ht="15.75">
      <c r="A28" s="175" t="s">
        <v>27</v>
      </c>
      <c r="B28" s="162" t="s">
        <v>29</v>
      </c>
      <c r="C28" s="128">
        <v>32.579</v>
      </c>
      <c r="D28" s="126">
        <v>34.336</v>
      </c>
      <c r="E28" s="69">
        <f t="shared" si="7"/>
        <v>34.336</v>
      </c>
      <c r="F28" s="74">
        <f t="shared" si="13"/>
        <v>10</v>
      </c>
      <c r="G28" s="85">
        <v>86.51</v>
      </c>
      <c r="H28" s="117">
        <v>30</v>
      </c>
      <c r="I28" s="73">
        <f t="shared" si="9"/>
        <v>116.51</v>
      </c>
      <c r="J28" s="72"/>
      <c r="K28" s="117"/>
      <c r="L28" s="73">
        <f t="shared" si="10"/>
      </c>
      <c r="M28" s="73">
        <f t="shared" si="11"/>
        <v>116.51</v>
      </c>
      <c r="N28" s="74">
        <f t="shared" si="14"/>
        <v>14</v>
      </c>
      <c r="O28" s="75">
        <f t="shared" si="12"/>
        <v>24</v>
      </c>
      <c r="P28" s="76">
        <f>IF(O28="","",RANK(O28,$O$19:$O$32,1))</f>
        <v>13</v>
      </c>
      <c r="Q28" s="77">
        <f>IF(P28="","",VLOOKUP(P28,'Bodové hodnocení'!$A$1:$B$20,2,FALSE))</f>
        <v>1</v>
      </c>
    </row>
    <row r="29" spans="1:17" ht="15.75">
      <c r="A29" s="78" t="s">
        <v>28</v>
      </c>
      <c r="B29" s="30" t="s">
        <v>4</v>
      </c>
      <c r="C29" s="79" t="s">
        <v>85</v>
      </c>
      <c r="D29" s="127" t="s">
        <v>85</v>
      </c>
      <c r="E29" s="55" t="s">
        <v>85</v>
      </c>
      <c r="F29" s="111">
        <v>13</v>
      </c>
      <c r="G29" s="112">
        <v>77.89</v>
      </c>
      <c r="H29" s="115">
        <v>10</v>
      </c>
      <c r="I29" s="81">
        <f t="shared" si="9"/>
        <v>87.89</v>
      </c>
      <c r="J29" s="80">
        <v>99.81</v>
      </c>
      <c r="K29" s="115">
        <v>20</v>
      </c>
      <c r="L29" s="81">
        <f t="shared" si="10"/>
        <v>119.81</v>
      </c>
      <c r="M29" s="82">
        <f t="shared" si="11"/>
        <v>87.89</v>
      </c>
      <c r="N29" s="83">
        <f t="shared" si="14"/>
        <v>11</v>
      </c>
      <c r="O29" s="84">
        <f t="shared" si="12"/>
        <v>24</v>
      </c>
      <c r="P29" s="63">
        <v>14</v>
      </c>
      <c r="Q29" s="64">
        <f>IF(P29="","",VLOOKUP(P29,'Bodové hodnocení'!$A$1:$B$20,2,FALSE))</f>
        <v>1</v>
      </c>
    </row>
    <row r="30" spans="1:17" ht="15.75">
      <c r="A30" s="175" t="s">
        <v>30</v>
      </c>
      <c r="B30" s="163" t="s">
        <v>24</v>
      </c>
      <c r="C30" s="128">
        <v>19.245</v>
      </c>
      <c r="D30" s="126">
        <v>18.973</v>
      </c>
      <c r="E30" s="248">
        <f t="shared" si="7"/>
        <v>19.245</v>
      </c>
      <c r="F30" s="74">
        <f t="shared" si="13"/>
        <v>1</v>
      </c>
      <c r="G30" s="85">
        <v>66.52</v>
      </c>
      <c r="H30" s="117">
        <v>10</v>
      </c>
      <c r="I30" s="73">
        <f t="shared" si="9"/>
        <v>76.52</v>
      </c>
      <c r="J30" s="72"/>
      <c r="K30" s="117"/>
      <c r="L30" s="73">
        <f t="shared" si="10"/>
      </c>
      <c r="M30" s="73">
        <f t="shared" si="11"/>
        <v>76.52</v>
      </c>
      <c r="N30" s="74">
        <f t="shared" si="14"/>
        <v>9</v>
      </c>
      <c r="O30" s="75">
        <f t="shared" si="12"/>
        <v>10</v>
      </c>
      <c r="P30" s="76">
        <v>5</v>
      </c>
      <c r="Q30" s="77">
        <f>IF(P30="","",VLOOKUP(P30,'Bodové hodnocení'!$A$1:$B$20,2,FALSE))</f>
        <v>7</v>
      </c>
    </row>
    <row r="31" spans="1:17" ht="15.75">
      <c r="A31" s="78" t="s">
        <v>32</v>
      </c>
      <c r="B31" s="26" t="s">
        <v>10</v>
      </c>
      <c r="C31" s="249">
        <v>28.795</v>
      </c>
      <c r="D31" s="127">
        <v>28.931</v>
      </c>
      <c r="E31" s="110">
        <f t="shared" si="7"/>
        <v>28.931</v>
      </c>
      <c r="F31" s="111">
        <f t="shared" si="13"/>
        <v>8</v>
      </c>
      <c r="G31" s="112">
        <v>80.43</v>
      </c>
      <c r="H31" s="115">
        <v>20</v>
      </c>
      <c r="I31" s="81">
        <f t="shared" si="9"/>
        <v>100.43</v>
      </c>
      <c r="J31" s="80"/>
      <c r="K31" s="115"/>
      <c r="L31" s="81">
        <f t="shared" si="10"/>
      </c>
      <c r="M31" s="82">
        <f t="shared" si="11"/>
        <v>100.43</v>
      </c>
      <c r="N31" s="83">
        <f t="shared" si="14"/>
        <v>13</v>
      </c>
      <c r="O31" s="84">
        <f t="shared" si="12"/>
        <v>21</v>
      </c>
      <c r="P31" s="63">
        <f>IF(O31="","",RANK(O31,$O$19:$O$32,1))</f>
        <v>10</v>
      </c>
      <c r="Q31" s="64">
        <f>IF(P31="","",VLOOKUP(P31,'Bodové hodnocení'!$A$1:$B$20,2,FALSE))</f>
        <v>2</v>
      </c>
    </row>
    <row r="32" spans="1:17" ht="16.5" thickBot="1">
      <c r="A32" s="174" t="s">
        <v>59</v>
      </c>
      <c r="B32" s="245" t="s">
        <v>69</v>
      </c>
      <c r="C32" s="250">
        <v>34.519</v>
      </c>
      <c r="D32" s="251">
        <v>34.262</v>
      </c>
      <c r="E32" s="252">
        <f t="shared" si="7"/>
        <v>34.519</v>
      </c>
      <c r="F32" s="48">
        <f t="shared" si="13"/>
        <v>11</v>
      </c>
      <c r="G32" s="253">
        <v>69.34</v>
      </c>
      <c r="H32" s="254">
        <v>20</v>
      </c>
      <c r="I32" s="255">
        <f t="shared" si="9"/>
        <v>89.34</v>
      </c>
      <c r="J32" s="129"/>
      <c r="K32" s="254"/>
      <c r="L32" s="255">
        <f t="shared" si="10"/>
      </c>
      <c r="M32" s="255">
        <f t="shared" si="11"/>
        <v>89.34</v>
      </c>
      <c r="N32" s="48">
        <f t="shared" si="14"/>
        <v>12</v>
      </c>
      <c r="O32" s="256">
        <f t="shared" si="12"/>
        <v>23</v>
      </c>
      <c r="P32" s="257">
        <f>IF(O32="","",RANK(O32,$O$19:$O$32,1))</f>
        <v>12</v>
      </c>
      <c r="Q32" s="258">
        <f>IF(P32="","",VLOOKUP(P32,'Bodové hodnocení'!$A$1:$B$20,2,FALSE))</f>
        <v>1</v>
      </c>
    </row>
    <row r="33" spans="1:17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4"/>
      <c r="Q33" s="39"/>
    </row>
  </sheetData>
  <sheetProtection selectLockedCells="1" selectUnlockedCells="1"/>
  <mergeCells count="13">
    <mergeCell ref="A17:B17"/>
    <mergeCell ref="C17:F17"/>
    <mergeCell ref="G17:N17"/>
    <mergeCell ref="O17:O18"/>
    <mergeCell ref="P17:P18"/>
    <mergeCell ref="Q17:Q18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71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90" zoomScaleNormal="90" zoomScaleSheetLayoutView="80" zoomScalePageLayoutView="0" workbookViewId="0" topLeftCell="A1">
      <selection activeCell="M33" sqref="M3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9.7109375" style="0" customWidth="1"/>
    <col min="9" max="9" width="13.7109375" style="0" customWidth="1"/>
    <col min="10" max="10" width="10.7109375" style="0" customWidth="1"/>
    <col min="11" max="11" width="10.28125" style="0" customWidth="1"/>
    <col min="12" max="12" width="15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0" customWidth="1"/>
    <col min="18" max="19" width="9.140625" style="42" customWidth="1"/>
    <col min="20" max="20" width="9.140625" style="41" customWidth="1"/>
  </cols>
  <sheetData>
    <row r="1" spans="1:17" ht="22.5">
      <c r="A1" s="377" t="s">
        <v>79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8" t="s">
        <v>35</v>
      </c>
      <c r="H3" s="378"/>
      <c r="I3" s="378"/>
      <c r="J3" s="378"/>
      <c r="K3" s="378"/>
      <c r="L3" s="378"/>
      <c r="M3" s="378"/>
      <c r="N3" s="378"/>
      <c r="O3" s="380" t="s">
        <v>36</v>
      </c>
      <c r="P3" s="381" t="s">
        <v>37</v>
      </c>
      <c r="Q3" s="380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45</v>
      </c>
      <c r="I4" s="50" t="s">
        <v>42</v>
      </c>
      <c r="J4" s="49" t="s">
        <v>44</v>
      </c>
      <c r="K4" s="50" t="s">
        <v>45</v>
      </c>
      <c r="L4" s="50" t="s">
        <v>42</v>
      </c>
      <c r="M4" s="51" t="s">
        <v>42</v>
      </c>
      <c r="N4" s="48" t="s">
        <v>43</v>
      </c>
      <c r="O4" s="380"/>
      <c r="P4" s="381"/>
      <c r="Q4" s="380"/>
    </row>
    <row r="5" spans="1:19" ht="15.75">
      <c r="A5" s="52" t="s">
        <v>16</v>
      </c>
      <c r="B5" s="36" t="s">
        <v>31</v>
      </c>
      <c r="C5" s="53">
        <v>44.581</v>
      </c>
      <c r="D5" s="97">
        <v>36.715</v>
      </c>
      <c r="E5" s="98">
        <f>IF(C5="","",MAX(C5,D5))</f>
        <v>44.581</v>
      </c>
      <c r="F5" s="61">
        <f>IF(C5="","",RANK(E5,$E$5:$E$16,1))</f>
        <v>8</v>
      </c>
      <c r="G5" s="57">
        <v>85.4</v>
      </c>
      <c r="H5" s="57">
        <v>85.39</v>
      </c>
      <c r="I5" s="58">
        <f>IF(G5="","",MAX(G5,H5))</f>
        <v>85.4</v>
      </c>
      <c r="J5" s="59"/>
      <c r="K5" s="59"/>
      <c r="L5" s="58">
        <f>IF(J5="","",MAX(J5,K5))</f>
      </c>
      <c r="M5" s="100">
        <f>IF(I5="","",MIN(L5,I5))</f>
        <v>85.4</v>
      </c>
      <c r="N5" s="61">
        <f aca="true" t="shared" si="0" ref="N5:N16">IF(M5="","",RANK(M5,$M$5:$M$16,1))</f>
        <v>9</v>
      </c>
      <c r="O5" s="84">
        <f aca="true" t="shared" si="1" ref="O5:O16">IF(F5="","",SUM(N5,F5))</f>
        <v>17</v>
      </c>
      <c r="P5" s="259">
        <f>IF(O5="","",RANK(O5,$O$5:$O$16,1))</f>
        <v>9</v>
      </c>
      <c r="Q5" s="102">
        <f>IF(P5="","",VLOOKUP(P5,'Bodové hodnocení'!$A$1:$B$20,2,FALSE))</f>
        <v>3</v>
      </c>
      <c r="R5" s="65"/>
      <c r="S5" s="65"/>
    </row>
    <row r="6" spans="1:19" ht="15.75">
      <c r="A6" s="66" t="s">
        <v>18</v>
      </c>
      <c r="B6" s="160" t="s">
        <v>13</v>
      </c>
      <c r="C6" s="128">
        <v>27.996</v>
      </c>
      <c r="D6" s="126">
        <v>26.428</v>
      </c>
      <c r="E6" s="248">
        <f>IF(C6="","",MAX(C6,D6))</f>
        <v>27.996</v>
      </c>
      <c r="F6" s="74">
        <f>IF(C6="","",RANK(E6,$E$5:$E$16,1))</f>
        <v>1</v>
      </c>
      <c r="G6" s="71">
        <v>67.66</v>
      </c>
      <c r="H6" s="72">
        <v>67.75</v>
      </c>
      <c r="I6" s="73">
        <f>IF(G6="","",MAX(G6,H6))</f>
        <v>67.75</v>
      </c>
      <c r="J6" s="72">
        <v>76.14</v>
      </c>
      <c r="K6" s="72">
        <v>76.15</v>
      </c>
      <c r="L6" s="73">
        <f>IF(J6="","",MAX(J6,K6))</f>
        <v>76.15</v>
      </c>
      <c r="M6" s="73">
        <f>IF(I6="","",MIN(L6,I6))</f>
        <v>67.75</v>
      </c>
      <c r="N6" s="74">
        <f t="shared" si="0"/>
        <v>2</v>
      </c>
      <c r="O6" s="75">
        <f t="shared" si="1"/>
        <v>3</v>
      </c>
      <c r="P6" s="76">
        <f>IF(O6="","",RANK(O6,$O$5:$O$16,1))</f>
        <v>1</v>
      </c>
      <c r="Q6" s="77">
        <f>IF(P6="","",VLOOKUP(P6,'Bodové hodnocení'!$A$1:$B$20,2,FALSE))</f>
        <v>11</v>
      </c>
      <c r="R6" s="65"/>
      <c r="S6" s="65"/>
    </row>
    <row r="7" spans="1:19" ht="15.75">
      <c r="A7" s="78" t="s">
        <v>19</v>
      </c>
      <c r="B7" s="26" t="s">
        <v>7</v>
      </c>
      <c r="C7" s="249">
        <v>34.587</v>
      </c>
      <c r="D7" s="109" t="s">
        <v>85</v>
      </c>
      <c r="E7" s="110" t="s">
        <v>85</v>
      </c>
      <c r="F7" s="83">
        <v>10</v>
      </c>
      <c r="G7" s="112">
        <v>81.82</v>
      </c>
      <c r="H7" s="112">
        <v>82.12</v>
      </c>
      <c r="I7" s="81">
        <f aca="true" t="shared" si="2" ref="I7:I16">IF(G7="","",MAX(G7,H7))</f>
        <v>82.12</v>
      </c>
      <c r="J7" s="80"/>
      <c r="K7" s="80"/>
      <c r="L7" s="81">
        <f aca="true" t="shared" si="3" ref="L7:L16">IF(J7="","",MAX(J7,K7))</f>
      </c>
      <c r="M7" s="82">
        <f aca="true" t="shared" si="4" ref="M7:M16">IF(I7="","",MIN(L7,I7))</f>
        <v>82.12</v>
      </c>
      <c r="N7" s="83">
        <f t="shared" si="0"/>
        <v>7</v>
      </c>
      <c r="O7" s="84">
        <f t="shared" si="1"/>
        <v>17</v>
      </c>
      <c r="P7" s="63">
        <v>11</v>
      </c>
      <c r="Q7" s="64">
        <f>IF(P7="","",VLOOKUP(P7,'Bodové hodnocení'!$A$1:$B$20,2,FALSE))</f>
        <v>1</v>
      </c>
      <c r="R7" s="65"/>
      <c r="S7" s="65"/>
    </row>
    <row r="8" spans="1:19" s="41" customFormat="1" ht="15.75">
      <c r="A8" s="66" t="s">
        <v>20</v>
      </c>
      <c r="B8" s="160" t="s">
        <v>4</v>
      </c>
      <c r="C8" s="128">
        <v>28.244</v>
      </c>
      <c r="D8" s="126">
        <v>27.201</v>
      </c>
      <c r="E8" s="248">
        <f aca="true" t="shared" si="5" ref="E8:E15">IF(C8="","",MAX(C8,D8))</f>
        <v>28.244</v>
      </c>
      <c r="F8" s="74">
        <f aca="true" t="shared" si="6" ref="F8:F13">IF(C8="","",RANK(E8,$E$5:$E$16,1))</f>
        <v>2</v>
      </c>
      <c r="G8" s="71">
        <v>81.27</v>
      </c>
      <c r="H8" s="72">
        <v>81.31</v>
      </c>
      <c r="I8" s="73">
        <f t="shared" si="2"/>
        <v>81.31</v>
      </c>
      <c r="J8" s="72">
        <v>69.4</v>
      </c>
      <c r="K8" s="72">
        <v>69.45</v>
      </c>
      <c r="L8" s="73">
        <f t="shared" si="3"/>
        <v>69.45</v>
      </c>
      <c r="M8" s="73">
        <f t="shared" si="4"/>
        <v>69.45</v>
      </c>
      <c r="N8" s="74">
        <f t="shared" si="0"/>
        <v>3</v>
      </c>
      <c r="O8" s="75">
        <f t="shared" si="1"/>
        <v>5</v>
      </c>
      <c r="P8" s="76">
        <f>IF(O8="","",RANK(O8,$O$5:$O$16,1))</f>
        <v>2</v>
      </c>
      <c r="Q8" s="77">
        <f>IF(P8="","",VLOOKUP(P8,'Bodové hodnocení'!$A$1:$B$20,2,FALSE))</f>
        <v>10</v>
      </c>
      <c r="R8" s="65"/>
      <c r="S8" s="65"/>
    </row>
    <row r="9" spans="1:19" s="41" customFormat="1" ht="15.75">
      <c r="A9" s="78" t="s">
        <v>21</v>
      </c>
      <c r="B9" s="26" t="s">
        <v>6</v>
      </c>
      <c r="C9" s="249">
        <v>33.707</v>
      </c>
      <c r="D9" s="109">
        <v>36.018</v>
      </c>
      <c r="E9" s="110">
        <f t="shared" si="5"/>
        <v>36.018</v>
      </c>
      <c r="F9" s="83">
        <f t="shared" si="6"/>
        <v>7</v>
      </c>
      <c r="G9" s="112">
        <v>66.99</v>
      </c>
      <c r="H9" s="112">
        <v>66.9</v>
      </c>
      <c r="I9" s="81">
        <f t="shared" si="2"/>
        <v>66.99</v>
      </c>
      <c r="J9" s="80">
        <v>86.8</v>
      </c>
      <c r="K9" s="80">
        <v>86.82</v>
      </c>
      <c r="L9" s="81">
        <f t="shared" si="3"/>
        <v>86.82</v>
      </c>
      <c r="M9" s="82">
        <f t="shared" si="4"/>
        <v>66.99</v>
      </c>
      <c r="N9" s="83">
        <f t="shared" si="0"/>
        <v>1</v>
      </c>
      <c r="O9" s="84">
        <f t="shared" si="1"/>
        <v>8</v>
      </c>
      <c r="P9" s="63">
        <v>4</v>
      </c>
      <c r="Q9" s="64">
        <f>IF(P9="","",VLOOKUP(P9,'Bodové hodnocení'!$A$1:$B$20,2,FALSE))</f>
        <v>8</v>
      </c>
      <c r="R9" s="65"/>
      <c r="S9" s="65"/>
    </row>
    <row r="10" spans="1:19" s="41" customFormat="1" ht="15.75">
      <c r="A10" s="66" t="s">
        <v>22</v>
      </c>
      <c r="B10" s="160" t="s">
        <v>14</v>
      </c>
      <c r="C10" s="128">
        <v>29.775</v>
      </c>
      <c r="D10" s="126">
        <v>29.534</v>
      </c>
      <c r="E10" s="248">
        <f t="shared" si="5"/>
        <v>29.775</v>
      </c>
      <c r="F10" s="74">
        <f t="shared" si="6"/>
        <v>4</v>
      </c>
      <c r="G10" s="71">
        <v>79.06</v>
      </c>
      <c r="H10" s="72">
        <v>79.08</v>
      </c>
      <c r="I10" s="73">
        <f t="shared" si="2"/>
        <v>79.08</v>
      </c>
      <c r="J10" s="72">
        <v>96.63</v>
      </c>
      <c r="K10" s="72">
        <v>96.56</v>
      </c>
      <c r="L10" s="73">
        <f t="shared" si="3"/>
        <v>96.63</v>
      </c>
      <c r="M10" s="73">
        <f t="shared" si="4"/>
        <v>79.08</v>
      </c>
      <c r="N10" s="74">
        <f t="shared" si="0"/>
        <v>4</v>
      </c>
      <c r="O10" s="75">
        <f t="shared" si="1"/>
        <v>8</v>
      </c>
      <c r="P10" s="76">
        <f>IF(O10="","",RANK(O10,$O$5:$O$16,1))</f>
        <v>3</v>
      </c>
      <c r="Q10" s="77">
        <f>IF(P10="","",VLOOKUP(P10,'Bodové hodnocení'!$A$1:$B$20,2,FALSE))</f>
        <v>9</v>
      </c>
      <c r="R10" s="65"/>
      <c r="S10" s="65"/>
    </row>
    <row r="11" spans="1:19" s="41" customFormat="1" ht="15.75">
      <c r="A11" s="78" t="s">
        <v>23</v>
      </c>
      <c r="B11" s="26" t="s">
        <v>10</v>
      </c>
      <c r="C11" s="249">
        <v>30.56</v>
      </c>
      <c r="D11" s="109">
        <v>29.599</v>
      </c>
      <c r="E11" s="110">
        <f t="shared" si="5"/>
        <v>30.56</v>
      </c>
      <c r="F11" s="83">
        <f t="shared" si="6"/>
        <v>5</v>
      </c>
      <c r="G11" s="112">
        <v>88.4</v>
      </c>
      <c r="H11" s="112">
        <v>88.27</v>
      </c>
      <c r="I11" s="81">
        <f t="shared" si="2"/>
        <v>88.4</v>
      </c>
      <c r="J11" s="80"/>
      <c r="K11" s="80"/>
      <c r="L11" s="81">
        <f t="shared" si="3"/>
      </c>
      <c r="M11" s="82">
        <f t="shared" si="4"/>
        <v>88.4</v>
      </c>
      <c r="N11" s="83">
        <f t="shared" si="0"/>
        <v>11</v>
      </c>
      <c r="O11" s="84">
        <f t="shared" si="1"/>
        <v>16</v>
      </c>
      <c r="P11" s="63">
        <f>IF(O11="","",RANK(O11,$O$5:$O$16,1))</f>
        <v>8</v>
      </c>
      <c r="Q11" s="64">
        <f>IF(P11="","",VLOOKUP(P11,'Bodové hodnocení'!$A$1:$B$20,2,FALSE))</f>
        <v>4</v>
      </c>
      <c r="R11" s="65"/>
      <c r="S11" s="65"/>
    </row>
    <row r="12" spans="1:19" s="41" customFormat="1" ht="15.75">
      <c r="A12" s="66" t="s">
        <v>25</v>
      </c>
      <c r="B12" s="160" t="s">
        <v>5</v>
      </c>
      <c r="C12" s="128">
        <v>24.829</v>
      </c>
      <c r="D12" s="126">
        <v>29.194</v>
      </c>
      <c r="E12" s="248">
        <f t="shared" si="5"/>
        <v>29.194</v>
      </c>
      <c r="F12" s="74">
        <f t="shared" si="6"/>
        <v>3</v>
      </c>
      <c r="G12" s="71" t="s">
        <v>85</v>
      </c>
      <c r="H12" s="72" t="s">
        <v>85</v>
      </c>
      <c r="I12" s="73" t="s">
        <v>85</v>
      </c>
      <c r="J12" s="72">
        <v>87.78</v>
      </c>
      <c r="K12" s="72">
        <v>87.9</v>
      </c>
      <c r="L12" s="73">
        <f t="shared" si="3"/>
        <v>87.9</v>
      </c>
      <c r="M12" s="73">
        <f t="shared" si="4"/>
        <v>87.9</v>
      </c>
      <c r="N12" s="74">
        <f t="shared" si="0"/>
        <v>10</v>
      </c>
      <c r="O12" s="75">
        <f t="shared" si="1"/>
        <v>13</v>
      </c>
      <c r="P12" s="76">
        <f>IF(O12="","",RANK(O12,$O$5:$O$16,1))</f>
        <v>6</v>
      </c>
      <c r="Q12" s="77">
        <f>IF(P12="","",VLOOKUP(P12,'Bodové hodnocení'!$A$1:$B$20,2,FALSE))</f>
        <v>6</v>
      </c>
      <c r="R12" s="65"/>
      <c r="S12" s="65"/>
    </row>
    <row r="13" spans="1:19" s="41" customFormat="1" ht="15.75">
      <c r="A13" s="78" t="s">
        <v>26</v>
      </c>
      <c r="B13" s="26" t="s">
        <v>17</v>
      </c>
      <c r="C13" s="249">
        <v>67.897</v>
      </c>
      <c r="D13" s="109">
        <v>42.815</v>
      </c>
      <c r="E13" s="110">
        <f t="shared" si="5"/>
        <v>67.897</v>
      </c>
      <c r="F13" s="83">
        <f t="shared" si="6"/>
        <v>9</v>
      </c>
      <c r="G13" s="112">
        <v>83.04</v>
      </c>
      <c r="H13" s="112">
        <v>83.06</v>
      </c>
      <c r="I13" s="81">
        <f t="shared" si="2"/>
        <v>83.06</v>
      </c>
      <c r="J13" s="80">
        <v>83</v>
      </c>
      <c r="K13" s="80">
        <v>83</v>
      </c>
      <c r="L13" s="81">
        <f t="shared" si="3"/>
        <v>83</v>
      </c>
      <c r="M13" s="82">
        <f t="shared" si="4"/>
        <v>83</v>
      </c>
      <c r="N13" s="83">
        <f t="shared" si="0"/>
        <v>8</v>
      </c>
      <c r="O13" s="84">
        <f t="shared" si="1"/>
        <v>17</v>
      </c>
      <c r="P13" s="63">
        <v>10</v>
      </c>
      <c r="Q13" s="64">
        <f>IF(P13="","",VLOOKUP(P13,'Bodové hodnocení'!$A$1:$B$20,2,FALSE))</f>
        <v>2</v>
      </c>
      <c r="R13" s="65"/>
      <c r="S13" s="65"/>
    </row>
    <row r="14" spans="1:19" s="41" customFormat="1" ht="15.75">
      <c r="A14" s="66" t="s">
        <v>27</v>
      </c>
      <c r="B14" s="163" t="s">
        <v>8</v>
      </c>
      <c r="C14" s="128">
        <v>73.106</v>
      </c>
      <c r="D14" s="126">
        <v>73.772</v>
      </c>
      <c r="E14" s="248" t="s">
        <v>85</v>
      </c>
      <c r="F14" s="74">
        <v>10</v>
      </c>
      <c r="G14" s="71">
        <v>98.07</v>
      </c>
      <c r="H14" s="72">
        <v>98.1</v>
      </c>
      <c r="I14" s="73">
        <f t="shared" si="2"/>
        <v>98.1</v>
      </c>
      <c r="J14" s="72"/>
      <c r="K14" s="72"/>
      <c r="L14" s="73">
        <f t="shared" si="3"/>
      </c>
      <c r="M14" s="73">
        <f t="shared" si="4"/>
        <v>98.1</v>
      </c>
      <c r="N14" s="74">
        <f t="shared" si="0"/>
        <v>12</v>
      </c>
      <c r="O14" s="75">
        <f t="shared" si="1"/>
        <v>22</v>
      </c>
      <c r="P14" s="76">
        <f>IF(O14="","",RANK(O14,$O$5:$O$16,1))</f>
        <v>12</v>
      </c>
      <c r="Q14" s="77">
        <f>IF(P14="","",VLOOKUP(P14,'Bodové hodnocení'!$A$1:$B$20,2,FALSE))</f>
        <v>1</v>
      </c>
      <c r="R14" s="65"/>
      <c r="S14" s="65"/>
    </row>
    <row r="15" spans="1:19" s="41" customFormat="1" ht="15.75">
      <c r="A15" s="78" t="s">
        <v>28</v>
      </c>
      <c r="B15" s="26" t="s">
        <v>12</v>
      </c>
      <c r="C15" s="249">
        <v>26.439</v>
      </c>
      <c r="D15" s="109">
        <v>33.426</v>
      </c>
      <c r="E15" s="110">
        <f t="shared" si="5"/>
        <v>33.426</v>
      </c>
      <c r="F15" s="83">
        <f>IF(C15="","",RANK(E15,$E$5:$E$16,1))</f>
        <v>6</v>
      </c>
      <c r="G15" s="112">
        <v>79.95</v>
      </c>
      <c r="H15" s="112">
        <v>80.06</v>
      </c>
      <c r="I15" s="81">
        <f t="shared" si="2"/>
        <v>80.06</v>
      </c>
      <c r="J15" s="80"/>
      <c r="K15" s="80"/>
      <c r="L15" s="81">
        <f t="shared" si="3"/>
      </c>
      <c r="M15" s="82">
        <f t="shared" si="4"/>
        <v>80.06</v>
      </c>
      <c r="N15" s="83">
        <f t="shared" si="0"/>
        <v>6</v>
      </c>
      <c r="O15" s="84">
        <f t="shared" si="1"/>
        <v>12</v>
      </c>
      <c r="P15" s="63">
        <f>IF(O15="","",RANK(O15,$O$5:$O$16,1))</f>
        <v>5</v>
      </c>
      <c r="Q15" s="64">
        <f>IF(P15="","",VLOOKUP(P15,'Bodové hodnocení'!$A$1:$B$20,2,FALSE))</f>
        <v>7</v>
      </c>
      <c r="R15" s="65"/>
      <c r="S15" s="65"/>
    </row>
    <row r="16" spans="1:19" s="41" customFormat="1" ht="16.5" thickBot="1">
      <c r="A16" s="44" t="s">
        <v>30</v>
      </c>
      <c r="B16" s="366" t="s">
        <v>24</v>
      </c>
      <c r="C16" s="250">
        <v>59.64</v>
      </c>
      <c r="D16" s="251">
        <v>35.065</v>
      </c>
      <c r="E16" s="252" t="s">
        <v>85</v>
      </c>
      <c r="F16" s="48">
        <v>10</v>
      </c>
      <c r="G16" s="260">
        <v>79.88</v>
      </c>
      <c r="H16" s="129">
        <v>80.05</v>
      </c>
      <c r="I16" s="255">
        <f t="shared" si="2"/>
        <v>80.05</v>
      </c>
      <c r="J16" s="129"/>
      <c r="K16" s="129"/>
      <c r="L16" s="255">
        <f t="shared" si="3"/>
      </c>
      <c r="M16" s="255">
        <f t="shared" si="4"/>
        <v>80.05</v>
      </c>
      <c r="N16" s="48">
        <f t="shared" si="0"/>
        <v>5</v>
      </c>
      <c r="O16" s="256">
        <f t="shared" si="1"/>
        <v>15</v>
      </c>
      <c r="P16" s="257">
        <f>IF(O16="","",RANK(O16,$O$5:$O$16,1))</f>
        <v>7</v>
      </c>
      <c r="Q16" s="258">
        <f>IF(P16="","",VLOOKUP(P16,'Bodové hodnocení'!$A$1:$B$20,2,FALSE))</f>
        <v>5</v>
      </c>
      <c r="R16" s="65"/>
      <c r="S16" s="65"/>
    </row>
    <row r="17" spans="1:19" s="41" customFormat="1" ht="16.5" thickBot="1">
      <c r="A17" s="367"/>
      <c r="B17" s="368"/>
      <c r="C17" s="369"/>
      <c r="D17" s="369"/>
      <c r="E17" s="370"/>
      <c r="F17" s="371"/>
      <c r="G17" s="372"/>
      <c r="H17" s="372"/>
      <c r="I17" s="373"/>
      <c r="J17" s="372"/>
      <c r="K17" s="372"/>
      <c r="L17" s="373"/>
      <c r="M17" s="374"/>
      <c r="N17" s="371"/>
      <c r="O17" s="371"/>
      <c r="P17" s="88"/>
      <c r="Q17" s="89"/>
      <c r="R17" s="65"/>
      <c r="S17" s="65"/>
    </row>
    <row r="18" spans="1:19" s="41" customFormat="1" ht="16.5" thickBot="1">
      <c r="A18" s="383" t="s">
        <v>46</v>
      </c>
      <c r="B18" s="383"/>
      <c r="C18" s="383" t="s">
        <v>34</v>
      </c>
      <c r="D18" s="383"/>
      <c r="E18" s="383"/>
      <c r="F18" s="383"/>
      <c r="G18" s="383" t="s">
        <v>35</v>
      </c>
      <c r="H18" s="383"/>
      <c r="I18" s="383"/>
      <c r="J18" s="383"/>
      <c r="K18" s="383"/>
      <c r="L18" s="383"/>
      <c r="M18" s="383"/>
      <c r="N18" s="383"/>
      <c r="O18" s="382" t="s">
        <v>36</v>
      </c>
      <c r="P18" s="381" t="s">
        <v>37</v>
      </c>
      <c r="Q18" s="382" t="s">
        <v>38</v>
      </c>
      <c r="R18" s="42"/>
      <c r="S18" s="42"/>
    </row>
    <row r="19" spans="1:20" s="42" customFormat="1" ht="16.5" thickBot="1">
      <c r="A19" s="92" t="s">
        <v>39</v>
      </c>
      <c r="B19" s="261" t="s">
        <v>2</v>
      </c>
      <c r="C19" s="92" t="s">
        <v>40</v>
      </c>
      <c r="D19" s="262" t="s">
        <v>41</v>
      </c>
      <c r="E19" s="95" t="s">
        <v>42</v>
      </c>
      <c r="F19" s="96" t="s">
        <v>43</v>
      </c>
      <c r="G19" s="263" t="s">
        <v>44</v>
      </c>
      <c r="H19" s="264" t="s">
        <v>45</v>
      </c>
      <c r="I19" s="264" t="s">
        <v>42</v>
      </c>
      <c r="J19" s="263" t="s">
        <v>44</v>
      </c>
      <c r="K19" s="264" t="s">
        <v>45</v>
      </c>
      <c r="L19" s="264" t="s">
        <v>42</v>
      </c>
      <c r="M19" s="95" t="s">
        <v>42</v>
      </c>
      <c r="N19" s="96" t="s">
        <v>43</v>
      </c>
      <c r="O19" s="384"/>
      <c r="P19" s="385"/>
      <c r="Q19" s="384"/>
      <c r="T19" s="41"/>
    </row>
    <row r="20" spans="1:20" s="42" customFormat="1" ht="15.75">
      <c r="A20" s="52" t="s">
        <v>16</v>
      </c>
      <c r="B20" s="36" t="s">
        <v>6</v>
      </c>
      <c r="C20" s="53">
        <v>33.272</v>
      </c>
      <c r="D20" s="97">
        <v>39.271</v>
      </c>
      <c r="E20" s="98">
        <f>IF(C20="","",MAX(C20,D20))</f>
        <v>39.271</v>
      </c>
      <c r="F20" s="99">
        <f>IF(C20="","",RANK(E20,$E$20:$E$32,1))</f>
        <v>9</v>
      </c>
      <c r="G20" s="57">
        <v>47.49</v>
      </c>
      <c r="H20" s="59">
        <v>47.37</v>
      </c>
      <c r="I20" s="58">
        <f>IF(G20="","",MAX(G20,H20))</f>
        <v>47.49</v>
      </c>
      <c r="J20" s="59">
        <v>56.76</v>
      </c>
      <c r="K20" s="59">
        <v>56.65</v>
      </c>
      <c r="L20" s="58">
        <f>IF(J20="","",MAX(J20,K20))</f>
        <v>56.76</v>
      </c>
      <c r="M20" s="100">
        <f>IF(I20="","",MIN(L20,I20))</f>
        <v>47.49</v>
      </c>
      <c r="N20" s="61">
        <f aca="true" t="shared" si="7" ref="N20:N32">IF(M20="","",RANK(M20,$M$20:$M$32,1))</f>
        <v>1</v>
      </c>
      <c r="O20" s="84">
        <f>IF(F20="","",SUM(N20,F20))</f>
        <v>10</v>
      </c>
      <c r="P20" s="101">
        <f>IF(O20="","",RANK(O20,$O$20:$O$32,1))</f>
        <v>5</v>
      </c>
      <c r="Q20" s="102">
        <f>IF(P20="","",VLOOKUP(P20,'Bodové hodnocení'!$A$1:$B$20,2,FALSE))</f>
        <v>7</v>
      </c>
      <c r="T20" s="41"/>
    </row>
    <row r="21" spans="1:20" s="42" customFormat="1" ht="15.75">
      <c r="A21" s="66" t="s">
        <v>18</v>
      </c>
      <c r="B21" s="160" t="s">
        <v>31</v>
      </c>
      <c r="C21" s="67">
        <v>39.85</v>
      </c>
      <c r="D21" s="103">
        <v>40.288</v>
      </c>
      <c r="E21" s="104">
        <f>IF(C21="","",MAX(C21,D21))</f>
        <v>40.288</v>
      </c>
      <c r="F21" s="105">
        <f>IF(C21="","",RANK(E21,$E$20:$E$32,1))</f>
        <v>11</v>
      </c>
      <c r="G21" s="106">
        <v>61.59</v>
      </c>
      <c r="H21" s="107">
        <v>61.61</v>
      </c>
      <c r="I21" s="108">
        <f>IF(G21="","",MAX(G21,H21))</f>
        <v>61.61</v>
      </c>
      <c r="J21" s="107">
        <v>71.91</v>
      </c>
      <c r="K21" s="107">
        <v>71.94</v>
      </c>
      <c r="L21" s="108">
        <f>IF(J21="","",MAX(J21,K21))</f>
        <v>71.94</v>
      </c>
      <c r="M21" s="108">
        <f>IF(I21="","",MIN(L21,I21))</f>
        <v>61.61</v>
      </c>
      <c r="N21" s="105">
        <f t="shared" si="7"/>
        <v>9</v>
      </c>
      <c r="O21" s="77">
        <f>IF(F21="","",SUM(N21,F21))</f>
        <v>20</v>
      </c>
      <c r="P21" s="76">
        <f>IF(O21="","",RANK(O21,$O$20:$O$32,1))</f>
        <v>12</v>
      </c>
      <c r="Q21" s="77">
        <f>IF(P21="","",VLOOKUP(P21,'Bodové hodnocení'!$A$1:$B$20,2,FALSE))</f>
        <v>1</v>
      </c>
      <c r="T21" s="41"/>
    </row>
    <row r="22" spans="1:20" s="42" customFormat="1" ht="15.75">
      <c r="A22" s="78" t="s">
        <v>19</v>
      </c>
      <c r="B22" s="26" t="s">
        <v>7</v>
      </c>
      <c r="C22" s="79">
        <v>33.588</v>
      </c>
      <c r="D22" s="109">
        <v>33.065</v>
      </c>
      <c r="E22" s="110">
        <f>IF(C22="","",MAX(C22,D22))</f>
        <v>33.588</v>
      </c>
      <c r="F22" s="111">
        <f>IF(C22="","",RANK(E22,$E$20:$E$32,1))</f>
        <v>5</v>
      </c>
      <c r="G22" s="112">
        <v>58.51</v>
      </c>
      <c r="H22" s="80">
        <v>58.62</v>
      </c>
      <c r="I22" s="81">
        <f>IF(G22="","",MAX(G22,H22))</f>
        <v>58.62</v>
      </c>
      <c r="J22" s="80"/>
      <c r="K22" s="80"/>
      <c r="L22" s="81">
        <f>IF(J22="","",MAX(J22,K22))</f>
      </c>
      <c r="M22" s="82">
        <f>IF(I22="","",MIN(L22,I22))</f>
        <v>58.62</v>
      </c>
      <c r="N22" s="83">
        <f t="shared" si="7"/>
        <v>4</v>
      </c>
      <c r="O22" s="84">
        <f>IF(F22="","",SUM(N22,F22))</f>
        <v>9</v>
      </c>
      <c r="P22" s="145">
        <f>IF(O22="","",RANK(O22,$O$20:$O$32,1))</f>
        <v>4</v>
      </c>
      <c r="Q22" s="64">
        <f>IF(P22="","",VLOOKUP(P22,'Bodové hodnocení'!$A$1:$B$20,2,FALSE))</f>
        <v>8</v>
      </c>
      <c r="T22" s="41"/>
    </row>
    <row r="23" spans="1:20" s="42" customFormat="1" ht="15.75">
      <c r="A23" s="66" t="s">
        <v>20</v>
      </c>
      <c r="B23" s="160" t="s">
        <v>29</v>
      </c>
      <c r="C23" s="67">
        <v>39.301</v>
      </c>
      <c r="D23" s="103">
        <v>37.884</v>
      </c>
      <c r="E23" s="104">
        <f aca="true" t="shared" si="8" ref="E23:E32">IF(C23="","",MAX(C23,D23))</f>
        <v>39.301</v>
      </c>
      <c r="F23" s="105">
        <f>IF(C23="","",RANK(E23,$E$20:$E$32,1))</f>
        <v>10</v>
      </c>
      <c r="G23" s="106">
        <v>60.76</v>
      </c>
      <c r="H23" s="107">
        <v>60.96</v>
      </c>
      <c r="I23" s="108">
        <f aca="true" t="shared" si="9" ref="I23:I32">IF(G23="","",MAX(G23,H23))</f>
        <v>60.96</v>
      </c>
      <c r="J23" s="107">
        <v>75.15</v>
      </c>
      <c r="K23" s="107">
        <v>75.13</v>
      </c>
      <c r="L23" s="108">
        <f aca="true" t="shared" si="10" ref="L23:L32">IF(J23="","",MAX(J23,K23))</f>
        <v>75.15</v>
      </c>
      <c r="M23" s="108">
        <f aca="true" t="shared" si="11" ref="M23:M32">IF(I23="","",MIN(L23,I23))</f>
        <v>60.96</v>
      </c>
      <c r="N23" s="105">
        <f t="shared" si="7"/>
        <v>8</v>
      </c>
      <c r="O23" s="77">
        <f>IF(F23="","",SUM(N23,F23))</f>
        <v>18</v>
      </c>
      <c r="P23" s="76">
        <v>10</v>
      </c>
      <c r="Q23" s="77">
        <f>IF(P23="","",VLOOKUP(P23,'Bodové hodnocení'!$A$1:$B$20,2,FALSE))</f>
        <v>2</v>
      </c>
      <c r="T23" s="41"/>
    </row>
    <row r="24" spans="1:20" s="42" customFormat="1" ht="15.75">
      <c r="A24" s="78" t="s">
        <v>21</v>
      </c>
      <c r="B24" s="30" t="s">
        <v>14</v>
      </c>
      <c r="C24" s="79">
        <v>67.7</v>
      </c>
      <c r="D24" s="109">
        <v>68.584</v>
      </c>
      <c r="E24" s="110" t="s">
        <v>85</v>
      </c>
      <c r="F24" s="111">
        <v>12</v>
      </c>
      <c r="G24" s="112">
        <v>60.91</v>
      </c>
      <c r="H24" s="80">
        <v>60.82</v>
      </c>
      <c r="I24" s="81">
        <f t="shared" si="9"/>
        <v>60.91</v>
      </c>
      <c r="J24" s="80">
        <v>60.14</v>
      </c>
      <c r="K24" s="80">
        <v>60.04</v>
      </c>
      <c r="L24" s="81">
        <f t="shared" si="10"/>
        <v>60.14</v>
      </c>
      <c r="M24" s="82">
        <f t="shared" si="11"/>
        <v>60.14</v>
      </c>
      <c r="N24" s="83">
        <f t="shared" si="7"/>
        <v>7</v>
      </c>
      <c r="O24" s="84">
        <f aca="true" t="shared" si="12" ref="O24:O32">IF(F24="","",SUM(N24,F24))</f>
        <v>19</v>
      </c>
      <c r="P24" s="145">
        <f>IF(O24="","",RANK(O24,$O$20:$O$32,1))</f>
        <v>11</v>
      </c>
      <c r="Q24" s="64">
        <f>IF(P24="","",VLOOKUP(P24,'Bodové hodnocení'!$A$1:$B$20,2,FALSE))</f>
        <v>1</v>
      </c>
      <c r="T24" s="41"/>
    </row>
    <row r="25" spans="1:20" s="42" customFormat="1" ht="15.75">
      <c r="A25" s="66" t="s">
        <v>22</v>
      </c>
      <c r="B25" s="161" t="s">
        <v>4</v>
      </c>
      <c r="C25" s="67">
        <v>35.108</v>
      </c>
      <c r="D25" s="103">
        <v>30.837</v>
      </c>
      <c r="E25" s="104">
        <f t="shared" si="8"/>
        <v>35.108</v>
      </c>
      <c r="F25" s="105">
        <f>IF(C25="","",RANK(E25,$E$20:$E$32,1))</f>
        <v>7</v>
      </c>
      <c r="G25" s="106">
        <v>59.09</v>
      </c>
      <c r="H25" s="107">
        <v>59.11</v>
      </c>
      <c r="I25" s="108">
        <f t="shared" si="9"/>
        <v>59.11</v>
      </c>
      <c r="J25" s="107">
        <v>70.7</v>
      </c>
      <c r="K25" s="107">
        <v>70.72</v>
      </c>
      <c r="L25" s="108">
        <f t="shared" si="10"/>
        <v>70.72</v>
      </c>
      <c r="M25" s="108">
        <f t="shared" si="11"/>
        <v>59.11</v>
      </c>
      <c r="N25" s="105">
        <f t="shared" si="7"/>
        <v>6</v>
      </c>
      <c r="O25" s="77">
        <f t="shared" si="12"/>
        <v>13</v>
      </c>
      <c r="P25" s="76">
        <f>IF(O25="","",RANK(O25,$O$20:$O$32,1))</f>
        <v>6</v>
      </c>
      <c r="Q25" s="77">
        <f>IF(P25="","",VLOOKUP(P25,'Bodové hodnocení'!$A$1:$B$20,2,FALSE))</f>
        <v>6</v>
      </c>
      <c r="T25" s="41"/>
    </row>
    <row r="26" spans="1:17" ht="15.75">
      <c r="A26" s="78" t="s">
        <v>23</v>
      </c>
      <c r="B26" s="30" t="s">
        <v>13</v>
      </c>
      <c r="C26" s="79">
        <v>28.716</v>
      </c>
      <c r="D26" s="109">
        <v>28.311</v>
      </c>
      <c r="E26" s="110">
        <f t="shared" si="8"/>
        <v>28.716</v>
      </c>
      <c r="F26" s="111">
        <f>IF(C26="","",RANK(E26,$E$20:$E$32,1))</f>
        <v>2</v>
      </c>
      <c r="G26" s="112">
        <v>68.54</v>
      </c>
      <c r="H26" s="80">
        <v>68.71</v>
      </c>
      <c r="I26" s="81">
        <f t="shared" si="9"/>
        <v>68.71</v>
      </c>
      <c r="J26" s="80">
        <v>58.62</v>
      </c>
      <c r="K26" s="80">
        <v>58.52</v>
      </c>
      <c r="L26" s="81">
        <f t="shared" si="10"/>
        <v>58.62</v>
      </c>
      <c r="M26" s="82">
        <f t="shared" si="11"/>
        <v>58.62</v>
      </c>
      <c r="N26" s="83">
        <f t="shared" si="7"/>
        <v>4</v>
      </c>
      <c r="O26" s="84">
        <f t="shared" si="12"/>
        <v>6</v>
      </c>
      <c r="P26" s="145">
        <f>IF(O26="","",RANK(O26,$O$20:$O$32,1))</f>
        <v>2</v>
      </c>
      <c r="Q26" s="64">
        <f>IF(P26="","",VLOOKUP(P26,'Bodové hodnocení'!$A$1:$B$20,2,FALSE))</f>
        <v>10</v>
      </c>
    </row>
    <row r="27" spans="1:17" ht="15.75">
      <c r="A27" s="66" t="s">
        <v>25</v>
      </c>
      <c r="B27" s="161" t="s">
        <v>10</v>
      </c>
      <c r="C27" s="67">
        <v>37.671</v>
      </c>
      <c r="D27" s="103">
        <v>31.549</v>
      </c>
      <c r="E27" s="104">
        <f t="shared" si="8"/>
        <v>37.671</v>
      </c>
      <c r="F27" s="105">
        <f>IF(C27="","",RANK(E27,$E$20:$E$32,1))</f>
        <v>8</v>
      </c>
      <c r="G27" s="106">
        <v>62.66</v>
      </c>
      <c r="H27" s="107">
        <v>66.72</v>
      </c>
      <c r="I27" s="108">
        <f t="shared" si="9"/>
        <v>66.72</v>
      </c>
      <c r="J27" s="107"/>
      <c r="K27" s="107"/>
      <c r="L27" s="108">
        <f t="shared" si="10"/>
      </c>
      <c r="M27" s="108">
        <f t="shared" si="11"/>
        <v>66.72</v>
      </c>
      <c r="N27" s="105">
        <f t="shared" si="7"/>
        <v>10</v>
      </c>
      <c r="O27" s="77">
        <f t="shared" si="12"/>
        <v>18</v>
      </c>
      <c r="P27" s="76">
        <f>IF(O27="","",RANK(O27,$O$20:$O$32,1))</f>
        <v>9</v>
      </c>
      <c r="Q27" s="77">
        <f>IF(P27="","",VLOOKUP(P27,'Bodové hodnocení'!$A$1:$B$20,2,FALSE))</f>
        <v>3</v>
      </c>
    </row>
    <row r="28" spans="1:17" ht="15.75">
      <c r="A28" s="78" t="s">
        <v>26</v>
      </c>
      <c r="B28" s="26" t="s">
        <v>5</v>
      </c>
      <c r="C28" s="79">
        <v>31.657</v>
      </c>
      <c r="D28" s="109">
        <v>30.762</v>
      </c>
      <c r="E28" s="110">
        <f t="shared" si="8"/>
        <v>31.657</v>
      </c>
      <c r="F28" s="111">
        <f>IF(C28="","",RANK(E28,$E$20:$E$32,1))</f>
        <v>4</v>
      </c>
      <c r="G28" s="112">
        <v>70.49</v>
      </c>
      <c r="H28" s="80">
        <v>70.49</v>
      </c>
      <c r="I28" s="81">
        <f t="shared" si="9"/>
        <v>70.49</v>
      </c>
      <c r="J28" s="80"/>
      <c r="K28" s="80"/>
      <c r="L28" s="81">
        <f t="shared" si="10"/>
      </c>
      <c r="M28" s="82">
        <f t="shared" si="11"/>
        <v>70.49</v>
      </c>
      <c r="N28" s="83">
        <f t="shared" si="7"/>
        <v>12</v>
      </c>
      <c r="O28" s="84">
        <f t="shared" si="12"/>
        <v>16</v>
      </c>
      <c r="P28" s="145">
        <f>IF(O28="","",RANK(O28,$O$20:$O$32,1))</f>
        <v>7</v>
      </c>
      <c r="Q28" s="64">
        <f>IF(P28="","",VLOOKUP(P28,'Bodové hodnocení'!$A$1:$B$20,2,FALSE))</f>
        <v>5</v>
      </c>
    </row>
    <row r="29" spans="1:17" ht="15.75">
      <c r="A29" s="66" t="s">
        <v>27</v>
      </c>
      <c r="B29" s="162" t="s">
        <v>17</v>
      </c>
      <c r="C29" s="67">
        <v>28.188</v>
      </c>
      <c r="D29" s="103">
        <v>29.593</v>
      </c>
      <c r="E29" s="104">
        <f t="shared" si="8"/>
        <v>29.593</v>
      </c>
      <c r="F29" s="105">
        <f>IF(C29="","",RANK(E29,$E$20:$E$32,1))</f>
        <v>3</v>
      </c>
      <c r="G29" s="106">
        <v>56.03</v>
      </c>
      <c r="H29" s="107">
        <v>56.05</v>
      </c>
      <c r="I29" s="108">
        <f t="shared" si="9"/>
        <v>56.05</v>
      </c>
      <c r="J29" s="107"/>
      <c r="K29" s="107"/>
      <c r="L29" s="108">
        <f t="shared" si="10"/>
      </c>
      <c r="M29" s="108">
        <f t="shared" si="11"/>
        <v>56.05</v>
      </c>
      <c r="N29" s="105">
        <f t="shared" si="7"/>
        <v>3</v>
      </c>
      <c r="O29" s="77">
        <f t="shared" si="12"/>
        <v>6</v>
      </c>
      <c r="P29" s="76">
        <v>3</v>
      </c>
      <c r="Q29" s="77">
        <f>IF(P29="","",VLOOKUP(P29,'Bodové hodnocení'!$A$1:$B$20,2,FALSE))</f>
        <v>9</v>
      </c>
    </row>
    <row r="30" spans="1:17" ht="15.75">
      <c r="A30" s="78" t="s">
        <v>28</v>
      </c>
      <c r="B30" s="30" t="s">
        <v>8</v>
      </c>
      <c r="C30" s="79" t="s">
        <v>85</v>
      </c>
      <c r="D30" s="109" t="s">
        <v>85</v>
      </c>
      <c r="E30" s="110" t="s">
        <v>85</v>
      </c>
      <c r="F30" s="111">
        <v>12</v>
      </c>
      <c r="G30" s="112">
        <v>80.93</v>
      </c>
      <c r="H30" s="80">
        <v>80.68</v>
      </c>
      <c r="I30" s="81">
        <f t="shared" si="9"/>
        <v>80.93</v>
      </c>
      <c r="J30" s="80">
        <v>110.71</v>
      </c>
      <c r="K30" s="80">
        <v>110.68</v>
      </c>
      <c r="L30" s="81">
        <f t="shared" si="10"/>
        <v>110.71</v>
      </c>
      <c r="M30" s="82">
        <f t="shared" si="11"/>
        <v>80.93</v>
      </c>
      <c r="N30" s="83">
        <f t="shared" si="7"/>
        <v>13</v>
      </c>
      <c r="O30" s="84">
        <f t="shared" si="12"/>
        <v>25</v>
      </c>
      <c r="P30" s="145">
        <f>IF(O30="","",RANK(O30,$O$20:$O$32,1))</f>
        <v>13</v>
      </c>
      <c r="Q30" s="64">
        <f>IF(P30="","",VLOOKUP(P30,'Bodové hodnocení'!$A$1:$B$20,2,FALSE))</f>
        <v>1</v>
      </c>
    </row>
    <row r="31" spans="1:17" ht="15.75">
      <c r="A31" s="66" t="s">
        <v>30</v>
      </c>
      <c r="B31" s="163" t="s">
        <v>12</v>
      </c>
      <c r="C31" s="67">
        <v>23.965</v>
      </c>
      <c r="D31" s="103">
        <v>22.229</v>
      </c>
      <c r="E31" s="104">
        <f t="shared" si="8"/>
        <v>23.965</v>
      </c>
      <c r="F31" s="105">
        <f>IF(C31="","",RANK(E31,$E$20:$E$32,1))</f>
        <v>1</v>
      </c>
      <c r="G31" s="106">
        <v>54.81</v>
      </c>
      <c r="H31" s="107">
        <v>54.9</v>
      </c>
      <c r="I31" s="108">
        <f t="shared" si="9"/>
        <v>54.9</v>
      </c>
      <c r="J31" s="107"/>
      <c r="K31" s="107"/>
      <c r="L31" s="108">
        <f t="shared" si="10"/>
      </c>
      <c r="M31" s="108">
        <f t="shared" si="11"/>
        <v>54.9</v>
      </c>
      <c r="N31" s="105">
        <f t="shared" si="7"/>
        <v>2</v>
      </c>
      <c r="O31" s="77">
        <f t="shared" si="12"/>
        <v>3</v>
      </c>
      <c r="P31" s="76">
        <f>IF(O31="","",RANK(O31,$O$20:$O$32,1))</f>
        <v>1</v>
      </c>
      <c r="Q31" s="77">
        <f>IF(P31="","",VLOOKUP(P31,'Bodové hodnocení'!$A$1:$B$20,2,FALSE))</f>
        <v>11</v>
      </c>
    </row>
    <row r="32" spans="1:17" ht="16.5" thickBot="1">
      <c r="A32" s="353" t="s">
        <v>32</v>
      </c>
      <c r="B32" s="207" t="s">
        <v>24</v>
      </c>
      <c r="C32" s="354">
        <v>28.375</v>
      </c>
      <c r="D32" s="355">
        <v>34.105</v>
      </c>
      <c r="E32" s="356">
        <f t="shared" si="8"/>
        <v>34.105</v>
      </c>
      <c r="F32" s="357">
        <f>IF(C32="","",RANK(E32,$E$20:$E$32,1))</f>
        <v>6</v>
      </c>
      <c r="G32" s="358">
        <v>67.31</v>
      </c>
      <c r="H32" s="359">
        <v>67.57</v>
      </c>
      <c r="I32" s="360">
        <f t="shared" si="9"/>
        <v>67.57</v>
      </c>
      <c r="J32" s="359"/>
      <c r="K32" s="359"/>
      <c r="L32" s="360">
        <f t="shared" si="10"/>
      </c>
      <c r="M32" s="361">
        <f t="shared" si="11"/>
        <v>67.57</v>
      </c>
      <c r="N32" s="362">
        <f t="shared" si="7"/>
        <v>11</v>
      </c>
      <c r="O32" s="363">
        <f t="shared" si="12"/>
        <v>17</v>
      </c>
      <c r="P32" s="364">
        <f>IF(O32="","",RANK(O32,$O$20:$O$32,1))</f>
        <v>8</v>
      </c>
      <c r="Q32" s="365">
        <f>IF(P32="","",VLOOKUP(P32,'Bodové hodnocení'!$A$1:$B$20,2,FALSE))</f>
        <v>4</v>
      </c>
    </row>
    <row r="33" spans="1:17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4"/>
      <c r="Q33" s="39"/>
    </row>
  </sheetData>
  <sheetProtection selectLockedCells="1" selectUnlockedCells="1"/>
  <mergeCells count="13">
    <mergeCell ref="A18:B18"/>
    <mergeCell ref="C18:F18"/>
    <mergeCell ref="G18:N18"/>
    <mergeCell ref="O18:O19"/>
    <mergeCell ref="P18:P19"/>
    <mergeCell ref="Q18:Q19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3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90" zoomScaleNormal="90" zoomScalePageLayoutView="0" workbookViewId="0" topLeftCell="A1">
      <selection activeCell="R31" sqref="R3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6" width="10.7109375" style="0" customWidth="1"/>
    <col min="7" max="7" width="13.7109375" style="0" customWidth="1"/>
    <col min="8" max="9" width="10.7109375" style="0" customWidth="1"/>
    <col min="10" max="10" width="13.28125" style="0" customWidth="1"/>
    <col min="11" max="11" width="10.7109375" style="0" customWidth="1"/>
    <col min="12" max="12" width="11.421875" style="0" customWidth="1"/>
    <col min="13" max="13" width="10.7109375" style="0" customWidth="1"/>
    <col min="14" max="14" width="10.7109375" style="130" customWidth="1"/>
    <col min="15" max="15" width="13.8515625" style="0" customWidth="1"/>
    <col min="16" max="16" width="9.140625" style="35" customWidth="1"/>
    <col min="17" max="17" width="15.140625" style="35" customWidth="1"/>
    <col min="18" max="18" width="10.7109375" style="35" customWidth="1"/>
    <col min="19" max="19" width="10.57421875" style="35" customWidth="1"/>
  </cols>
  <sheetData>
    <row r="1" spans="1:19" ht="22.5">
      <c r="A1" s="377" t="s">
        <v>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ht="15.75">
      <c r="A2" s="43"/>
    </row>
    <row r="3" spans="1:19" ht="16.5" customHeight="1">
      <c r="A3" s="386" t="s">
        <v>33</v>
      </c>
      <c r="B3" s="386"/>
      <c r="C3" s="387" t="s">
        <v>49</v>
      </c>
      <c r="D3" s="387"/>
      <c r="E3" s="387"/>
      <c r="F3" s="387"/>
      <c r="G3" s="387"/>
      <c r="H3" s="387"/>
      <c r="I3" s="387" t="s">
        <v>50</v>
      </c>
      <c r="J3" s="387"/>
      <c r="K3" s="387"/>
      <c r="L3" s="387"/>
      <c r="M3" s="387"/>
      <c r="N3" s="387"/>
      <c r="O3" s="387"/>
      <c r="P3" s="387"/>
      <c r="Q3" s="388" t="s">
        <v>51</v>
      </c>
      <c r="R3" s="389" t="s">
        <v>52</v>
      </c>
      <c r="S3" s="380" t="s">
        <v>38</v>
      </c>
    </row>
    <row r="4" spans="1:19" ht="16.5" customHeight="1">
      <c r="A4" s="386"/>
      <c r="B4" s="386"/>
      <c r="C4" s="390" t="s">
        <v>53</v>
      </c>
      <c r="D4" s="390"/>
      <c r="E4" s="391" t="s">
        <v>54</v>
      </c>
      <c r="F4" s="391"/>
      <c r="G4" s="392" t="s">
        <v>42</v>
      </c>
      <c r="H4" s="393" t="s">
        <v>37</v>
      </c>
      <c r="I4" s="390" t="s">
        <v>53</v>
      </c>
      <c r="J4" s="390"/>
      <c r="K4" s="390"/>
      <c r="L4" s="391" t="s">
        <v>54</v>
      </c>
      <c r="M4" s="391"/>
      <c r="N4" s="391"/>
      <c r="O4" s="392" t="s">
        <v>42</v>
      </c>
      <c r="P4" s="393" t="s">
        <v>37</v>
      </c>
      <c r="Q4" s="388"/>
      <c r="R4" s="389"/>
      <c r="S4" s="380"/>
    </row>
    <row r="5" spans="1:19" ht="16.5" thickBot="1">
      <c r="A5" s="131" t="s">
        <v>55</v>
      </c>
      <c r="B5" s="132" t="s">
        <v>2</v>
      </c>
      <c r="C5" s="133" t="s">
        <v>56</v>
      </c>
      <c r="D5" s="122" t="s">
        <v>57</v>
      </c>
      <c r="E5" s="122" t="s">
        <v>56</v>
      </c>
      <c r="F5" s="122" t="s">
        <v>57</v>
      </c>
      <c r="G5" s="392"/>
      <c r="H5" s="393"/>
      <c r="I5" s="133" t="s">
        <v>44</v>
      </c>
      <c r="J5" s="122" t="s">
        <v>58</v>
      </c>
      <c r="K5" s="122" t="s">
        <v>57</v>
      </c>
      <c r="L5" s="122" t="s">
        <v>44</v>
      </c>
      <c r="M5" s="122" t="s">
        <v>58</v>
      </c>
      <c r="N5" s="122" t="s">
        <v>57</v>
      </c>
      <c r="O5" s="392"/>
      <c r="P5" s="393"/>
      <c r="Q5" s="388"/>
      <c r="R5" s="389"/>
      <c r="S5" s="380"/>
    </row>
    <row r="6" spans="1:19" ht="15.75">
      <c r="A6" s="52" t="s">
        <v>16</v>
      </c>
      <c r="B6" s="36" t="s">
        <v>8</v>
      </c>
      <c r="C6" s="212">
        <v>68.375</v>
      </c>
      <c r="D6" s="210">
        <v>10</v>
      </c>
      <c r="E6" s="215"/>
      <c r="F6" s="210"/>
      <c r="G6" s="217">
        <f>IF(C6="","",MIN(C6+D6,IF(E6&lt;&gt;"",E6+F6,99)))</f>
        <v>78.375</v>
      </c>
      <c r="H6" s="134">
        <f aca="true" t="shared" si="0" ref="H6:H15">IF(C6="","",RANK(G6,$G$6:$G$15,1))</f>
        <v>8</v>
      </c>
      <c r="I6" s="208">
        <v>156.27</v>
      </c>
      <c r="J6" s="208">
        <v>156.09</v>
      </c>
      <c r="K6" s="219">
        <v>100</v>
      </c>
      <c r="L6" s="208"/>
      <c r="M6" s="208"/>
      <c r="N6" s="210"/>
      <c r="O6" s="208">
        <f>IF(I6="","",MIN(MAX(I6,J6)+K6,IF(L6&lt;&gt;"",MAX(L6,M6)+N6,500)))</f>
        <v>256.27</v>
      </c>
      <c r="P6" s="134">
        <f aca="true" t="shared" si="1" ref="P6:P15">IF(I6="","",RANK(O6,$O$6:$O$15,1))</f>
        <v>9</v>
      </c>
      <c r="Q6" s="138">
        <f aca="true" t="shared" si="2" ref="Q6:Q12">IF(H6="","",H6+P6)</f>
        <v>17</v>
      </c>
      <c r="R6" s="63">
        <f aca="true" t="shared" si="3" ref="R6:R14">IF(Q6="","",RANK(Q6,$Q$6:$Q$15,1))</f>
        <v>8</v>
      </c>
      <c r="S6" s="64">
        <f>IF(R6="","",VLOOKUP(R6,'Bodové hodnocení'!$A$1:$B$20,2,FALSE))</f>
        <v>4</v>
      </c>
    </row>
    <row r="7" spans="1:19" ht="15.75">
      <c r="A7" s="66" t="s">
        <v>18</v>
      </c>
      <c r="B7" s="160" t="s">
        <v>17</v>
      </c>
      <c r="C7" s="213">
        <v>84.882</v>
      </c>
      <c r="D7" s="117">
        <v>30</v>
      </c>
      <c r="E7" s="216"/>
      <c r="F7" s="117"/>
      <c r="G7" s="216">
        <f aca="true" t="shared" si="4" ref="G7:G12">IF(C7="","",MIN(C7+D7,IF(E7&lt;&gt;"",E7+F7,99)))</f>
        <v>99</v>
      </c>
      <c r="H7" s="135">
        <f t="shared" si="0"/>
        <v>10</v>
      </c>
      <c r="I7" s="72">
        <v>210.4</v>
      </c>
      <c r="J7" s="72">
        <v>210.31</v>
      </c>
      <c r="K7" s="220">
        <v>80</v>
      </c>
      <c r="L7" s="218"/>
      <c r="M7" s="218"/>
      <c r="N7" s="221"/>
      <c r="O7" s="72">
        <f>IF(I7="","",MIN(MAX(I7,J7)+K7,IF(L7&lt;&gt;"",MAX(L7,M7)+N7,500)))</f>
        <v>290.4</v>
      </c>
      <c r="P7" s="135">
        <f t="shared" si="1"/>
        <v>10</v>
      </c>
      <c r="Q7" s="136">
        <f t="shared" si="2"/>
        <v>20</v>
      </c>
      <c r="R7" s="76">
        <f t="shared" si="3"/>
        <v>10</v>
      </c>
      <c r="S7" s="77">
        <f>IF(R7="","",VLOOKUP(R7,'Bodové hodnocení'!$A$1:$B$20,2,FALSE))</f>
        <v>2</v>
      </c>
    </row>
    <row r="8" spans="1:19" ht="15.75">
      <c r="A8" s="78" t="s">
        <v>19</v>
      </c>
      <c r="B8" s="26" t="s">
        <v>6</v>
      </c>
      <c r="C8" s="214">
        <v>60.065</v>
      </c>
      <c r="D8" s="211"/>
      <c r="E8" s="217"/>
      <c r="F8" s="211"/>
      <c r="G8" s="217">
        <f t="shared" si="4"/>
        <v>60.065</v>
      </c>
      <c r="H8" s="137">
        <f t="shared" si="0"/>
        <v>3</v>
      </c>
      <c r="I8" s="209">
        <v>148.34</v>
      </c>
      <c r="J8" s="209">
        <v>148.22</v>
      </c>
      <c r="K8" s="219">
        <v>60</v>
      </c>
      <c r="L8" s="209"/>
      <c r="M8" s="209"/>
      <c r="N8" s="211"/>
      <c r="O8" s="209">
        <f aca="true" t="shared" si="5" ref="O8:O13">IF(I8="","",MIN(MAX(I8,J8)+K8,IF(L8&lt;&gt;"",MAX(L8,M8)+N8,500)))</f>
        <v>208.34</v>
      </c>
      <c r="P8" s="137">
        <f t="shared" si="1"/>
        <v>4</v>
      </c>
      <c r="Q8" s="138">
        <f t="shared" si="2"/>
        <v>7</v>
      </c>
      <c r="R8" s="63">
        <f t="shared" si="3"/>
        <v>4</v>
      </c>
      <c r="S8" s="64">
        <f>IF(R8="","",VLOOKUP(R8,'Bodové hodnocení'!$A$1:$B$20,2,FALSE))</f>
        <v>8</v>
      </c>
    </row>
    <row r="9" spans="1:19" ht="15.75">
      <c r="A9" s="66" t="s">
        <v>20</v>
      </c>
      <c r="B9" s="160" t="s">
        <v>13</v>
      </c>
      <c r="C9" s="213">
        <v>57.637</v>
      </c>
      <c r="D9" s="117"/>
      <c r="E9" s="216"/>
      <c r="F9" s="117"/>
      <c r="G9" s="216">
        <f t="shared" si="4"/>
        <v>57.637</v>
      </c>
      <c r="H9" s="135">
        <f t="shared" si="0"/>
        <v>1</v>
      </c>
      <c r="I9" s="72">
        <v>145.4</v>
      </c>
      <c r="J9" s="72">
        <v>145.02</v>
      </c>
      <c r="K9" s="220">
        <v>20</v>
      </c>
      <c r="L9" s="72"/>
      <c r="M9" s="72"/>
      <c r="N9" s="117"/>
      <c r="O9" s="72">
        <f t="shared" si="5"/>
        <v>165.4</v>
      </c>
      <c r="P9" s="135">
        <f t="shared" si="1"/>
        <v>2</v>
      </c>
      <c r="Q9" s="136">
        <f t="shared" si="2"/>
        <v>3</v>
      </c>
      <c r="R9" s="76">
        <f t="shared" si="3"/>
        <v>1</v>
      </c>
      <c r="S9" s="77">
        <f>IF(R9="","",VLOOKUP(R9,'Bodové hodnocení'!$A$1:$B$20,2,FALSE))</f>
        <v>11</v>
      </c>
    </row>
    <row r="10" spans="1:19" ht="15.75">
      <c r="A10" s="78" t="s">
        <v>21</v>
      </c>
      <c r="B10" s="26" t="s">
        <v>7</v>
      </c>
      <c r="C10" s="214">
        <v>61.656</v>
      </c>
      <c r="D10" s="211">
        <v>10</v>
      </c>
      <c r="E10" s="217"/>
      <c r="F10" s="211"/>
      <c r="G10" s="217">
        <f t="shared" si="4"/>
        <v>71.656</v>
      </c>
      <c r="H10" s="137">
        <f t="shared" si="0"/>
        <v>7</v>
      </c>
      <c r="I10" s="209">
        <v>135.28</v>
      </c>
      <c r="J10" s="209">
        <v>135.2</v>
      </c>
      <c r="K10" s="219">
        <v>80</v>
      </c>
      <c r="L10" s="209"/>
      <c r="M10" s="209"/>
      <c r="N10" s="211"/>
      <c r="O10" s="209">
        <f t="shared" si="5"/>
        <v>215.28</v>
      </c>
      <c r="P10" s="137">
        <f t="shared" si="1"/>
        <v>5</v>
      </c>
      <c r="Q10" s="138">
        <f t="shared" si="2"/>
        <v>12</v>
      </c>
      <c r="R10" s="63">
        <f t="shared" si="3"/>
        <v>6</v>
      </c>
      <c r="S10" s="64">
        <f>IF(R10="","",VLOOKUP(R10,'Bodové hodnocení'!$A$1:$B$20,2,FALSE))</f>
        <v>6</v>
      </c>
    </row>
    <row r="11" spans="1:19" ht="15.75">
      <c r="A11" s="66" t="s">
        <v>22</v>
      </c>
      <c r="B11" s="160" t="s">
        <v>12</v>
      </c>
      <c r="C11" s="213">
        <v>65.639</v>
      </c>
      <c r="D11" s="117"/>
      <c r="E11" s="216"/>
      <c r="F11" s="117"/>
      <c r="G11" s="216">
        <f t="shared" si="4"/>
        <v>65.639</v>
      </c>
      <c r="H11" s="135">
        <f t="shared" si="0"/>
        <v>6</v>
      </c>
      <c r="I11" s="72">
        <v>143.48</v>
      </c>
      <c r="J11" s="72">
        <v>143.6</v>
      </c>
      <c r="K11" s="220">
        <v>80</v>
      </c>
      <c r="L11" s="72"/>
      <c r="M11" s="72"/>
      <c r="N11" s="117"/>
      <c r="O11" s="72">
        <f t="shared" si="5"/>
        <v>223.6</v>
      </c>
      <c r="P11" s="135">
        <f t="shared" si="1"/>
        <v>7</v>
      </c>
      <c r="Q11" s="136">
        <f t="shared" si="2"/>
        <v>13</v>
      </c>
      <c r="R11" s="76">
        <f t="shared" si="3"/>
        <v>7</v>
      </c>
      <c r="S11" s="77">
        <f>IF(R11="","",VLOOKUP(R11,'Bodové hodnocení'!$A$1:$B$20,2,FALSE))</f>
        <v>5</v>
      </c>
    </row>
    <row r="12" spans="1:19" ht="15.75">
      <c r="A12" s="78" t="s">
        <v>23</v>
      </c>
      <c r="B12" s="26" t="s">
        <v>5</v>
      </c>
      <c r="C12" s="214">
        <v>54.407</v>
      </c>
      <c r="D12" s="211">
        <v>10</v>
      </c>
      <c r="E12" s="217"/>
      <c r="F12" s="211"/>
      <c r="G12" s="217">
        <f t="shared" si="4"/>
        <v>64.407</v>
      </c>
      <c r="H12" s="137">
        <f t="shared" si="0"/>
        <v>4</v>
      </c>
      <c r="I12" s="209">
        <v>177.37</v>
      </c>
      <c r="J12" s="209">
        <v>177.25</v>
      </c>
      <c r="K12" s="219">
        <v>40</v>
      </c>
      <c r="L12" s="209"/>
      <c r="M12" s="209"/>
      <c r="N12" s="211"/>
      <c r="O12" s="209">
        <f t="shared" si="5"/>
        <v>217.37</v>
      </c>
      <c r="P12" s="137">
        <f t="shared" si="1"/>
        <v>6</v>
      </c>
      <c r="Q12" s="138">
        <f t="shared" si="2"/>
        <v>10</v>
      </c>
      <c r="R12" s="63">
        <f t="shared" si="3"/>
        <v>5</v>
      </c>
      <c r="S12" s="64">
        <f>IF(R12="","",VLOOKUP(R12,'Bodové hodnocení'!$A$1:$B$20,2,FALSE))</f>
        <v>7</v>
      </c>
    </row>
    <row r="13" spans="1:19" ht="15.75">
      <c r="A13" s="66" t="s">
        <v>25</v>
      </c>
      <c r="B13" s="160" t="s">
        <v>14</v>
      </c>
      <c r="C13" s="213">
        <v>55.552</v>
      </c>
      <c r="D13" s="117">
        <v>10</v>
      </c>
      <c r="E13" s="216">
        <v>82.003</v>
      </c>
      <c r="F13" s="117"/>
      <c r="G13" s="216">
        <f>IF(C13="","",MIN(C13+D13,IF(E13&lt;&gt;"",E13+F13,99)))</f>
        <v>65.55199999999999</v>
      </c>
      <c r="H13" s="135">
        <f t="shared" si="0"/>
        <v>5</v>
      </c>
      <c r="I13" s="72">
        <v>131.1</v>
      </c>
      <c r="J13" s="72">
        <v>130.82</v>
      </c>
      <c r="K13" s="220">
        <v>20</v>
      </c>
      <c r="L13" s="72">
        <v>136.75</v>
      </c>
      <c r="M13" s="72">
        <v>136.87</v>
      </c>
      <c r="N13" s="117">
        <v>60</v>
      </c>
      <c r="O13" s="72">
        <f t="shared" si="5"/>
        <v>151.1</v>
      </c>
      <c r="P13" s="135">
        <f t="shared" si="1"/>
        <v>1</v>
      </c>
      <c r="Q13" s="136">
        <f>IF(H13="","",H13+P13)</f>
        <v>6</v>
      </c>
      <c r="R13" s="76">
        <f t="shared" si="3"/>
        <v>3</v>
      </c>
      <c r="S13" s="77">
        <f>IF(R13="","",VLOOKUP(R13,'Bodové hodnocení'!$A$1:$B$20,2,FALSE))</f>
        <v>9</v>
      </c>
    </row>
    <row r="14" spans="1:19" ht="15.75">
      <c r="A14" s="78" t="s">
        <v>26</v>
      </c>
      <c r="B14" s="26" t="s">
        <v>4</v>
      </c>
      <c r="C14" s="214">
        <v>66.992</v>
      </c>
      <c r="D14" s="211">
        <v>10</v>
      </c>
      <c r="E14" s="217">
        <v>58.162</v>
      </c>
      <c r="F14" s="211"/>
      <c r="G14" s="217">
        <f>IF(C14="","",MIN(C14+D14,IF(E14&lt;&gt;"",E14+F14,99)))</f>
        <v>58.162</v>
      </c>
      <c r="H14" s="137">
        <f t="shared" si="0"/>
        <v>2</v>
      </c>
      <c r="I14" s="209">
        <v>181.21</v>
      </c>
      <c r="J14" s="209">
        <v>181.09</v>
      </c>
      <c r="K14" s="219">
        <v>40</v>
      </c>
      <c r="L14" s="209">
        <v>194.56</v>
      </c>
      <c r="M14" s="209">
        <v>194.39</v>
      </c>
      <c r="N14" s="211"/>
      <c r="O14" s="209">
        <f>IF(I14="","",MIN(MAX(I14,J14)+K14,IF(L14&lt;&gt;"",MAX(L14,M14)+N14,500)))</f>
        <v>194.56</v>
      </c>
      <c r="P14" s="137">
        <f t="shared" si="1"/>
        <v>3</v>
      </c>
      <c r="Q14" s="138">
        <f>IF(H14="","",H14+P14)</f>
        <v>5</v>
      </c>
      <c r="R14" s="63">
        <f t="shared" si="3"/>
        <v>2</v>
      </c>
      <c r="S14" s="64">
        <f>IF(R14="","",VLOOKUP(R14,'Bodové hodnocení'!$A$1:$B$20,2,FALSE))</f>
        <v>10</v>
      </c>
    </row>
    <row r="15" spans="1:19" ht="16.5" thickBot="1">
      <c r="A15" s="66" t="s">
        <v>27</v>
      </c>
      <c r="B15" s="163" t="s">
        <v>10</v>
      </c>
      <c r="C15" s="213">
        <v>88.649</v>
      </c>
      <c r="D15" s="117">
        <v>10</v>
      </c>
      <c r="E15" s="216"/>
      <c r="F15" s="117"/>
      <c r="G15" s="216">
        <f>IF(C15="","",MIN(C15+D15,IF(E15&lt;&gt;"",E15+F15,99)))</f>
        <v>98.649</v>
      </c>
      <c r="H15" s="135">
        <f t="shared" si="0"/>
        <v>9</v>
      </c>
      <c r="I15" s="72">
        <v>188.04</v>
      </c>
      <c r="J15" s="72">
        <v>188.03</v>
      </c>
      <c r="K15" s="220">
        <v>40</v>
      </c>
      <c r="L15" s="72"/>
      <c r="M15" s="72"/>
      <c r="N15" s="117"/>
      <c r="O15" s="72">
        <f>IF(I15="","",MIN(MAX(I15,J15)+K15,IF(L15&lt;&gt;"",MAX(L15,M15)+N15,500)))</f>
        <v>228.04</v>
      </c>
      <c r="P15" s="135">
        <f t="shared" si="1"/>
        <v>8</v>
      </c>
      <c r="Q15" s="136">
        <f>IF(H15="","",H15+P15)</f>
        <v>17</v>
      </c>
      <c r="R15" s="76">
        <v>9</v>
      </c>
      <c r="S15" s="77">
        <f>IF(R15="","",VLOOKUP(R15,'Bodové hodnocení'!$A$1:$B$20,2,FALSE))</f>
        <v>3</v>
      </c>
    </row>
    <row r="16" spans="1:19" ht="16.5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139"/>
      <c r="P16" s="141"/>
      <c r="Q16" s="141"/>
      <c r="R16" s="142"/>
      <c r="S16" s="141"/>
    </row>
    <row r="17" spans="1:19" ht="16.5" customHeight="1">
      <c r="A17" s="386" t="s">
        <v>46</v>
      </c>
      <c r="B17" s="386"/>
      <c r="C17" s="387" t="s">
        <v>49</v>
      </c>
      <c r="D17" s="387"/>
      <c r="E17" s="387"/>
      <c r="F17" s="387"/>
      <c r="G17" s="387"/>
      <c r="H17" s="387"/>
      <c r="I17" s="387" t="s">
        <v>50</v>
      </c>
      <c r="J17" s="387"/>
      <c r="K17" s="387"/>
      <c r="L17" s="387"/>
      <c r="M17" s="387"/>
      <c r="N17" s="387"/>
      <c r="O17" s="387"/>
      <c r="P17" s="387"/>
      <c r="Q17" s="388" t="s">
        <v>51</v>
      </c>
      <c r="R17" s="389" t="s">
        <v>52</v>
      </c>
      <c r="S17" s="380" t="s">
        <v>38</v>
      </c>
    </row>
    <row r="18" spans="1:19" ht="16.5" customHeight="1">
      <c r="A18" s="386"/>
      <c r="B18" s="386"/>
      <c r="C18" s="390" t="s">
        <v>53</v>
      </c>
      <c r="D18" s="390"/>
      <c r="E18" s="391" t="s">
        <v>54</v>
      </c>
      <c r="F18" s="391"/>
      <c r="G18" s="392" t="s">
        <v>42</v>
      </c>
      <c r="H18" s="393" t="s">
        <v>37</v>
      </c>
      <c r="I18" s="390" t="s">
        <v>53</v>
      </c>
      <c r="J18" s="390"/>
      <c r="K18" s="390"/>
      <c r="L18" s="391" t="s">
        <v>54</v>
      </c>
      <c r="M18" s="391"/>
      <c r="N18" s="391"/>
      <c r="O18" s="392" t="s">
        <v>42</v>
      </c>
      <c r="P18" s="393" t="s">
        <v>37</v>
      </c>
      <c r="Q18" s="388"/>
      <c r="R18" s="389"/>
      <c r="S18" s="380"/>
    </row>
    <row r="19" spans="1:19" ht="16.5" thickBot="1">
      <c r="A19" s="131" t="s">
        <v>55</v>
      </c>
      <c r="B19" s="132" t="s">
        <v>2</v>
      </c>
      <c r="C19" s="133" t="s">
        <v>56</v>
      </c>
      <c r="D19" s="122" t="s">
        <v>57</v>
      </c>
      <c r="E19" s="122" t="s">
        <v>56</v>
      </c>
      <c r="F19" s="122" t="s">
        <v>57</v>
      </c>
      <c r="G19" s="392"/>
      <c r="H19" s="393"/>
      <c r="I19" s="133" t="s">
        <v>44</v>
      </c>
      <c r="J19" s="122" t="s">
        <v>58</v>
      </c>
      <c r="K19" s="122" t="s">
        <v>57</v>
      </c>
      <c r="L19" s="122" t="s">
        <v>44</v>
      </c>
      <c r="M19" s="122" t="s">
        <v>58</v>
      </c>
      <c r="N19" s="122" t="s">
        <v>57</v>
      </c>
      <c r="O19" s="392"/>
      <c r="P19" s="393"/>
      <c r="Q19" s="388"/>
      <c r="R19" s="389"/>
      <c r="S19" s="380"/>
    </row>
    <row r="20" spans="1:19" ht="15.75">
      <c r="A20" s="52" t="s">
        <v>16</v>
      </c>
      <c r="B20" s="36" t="s">
        <v>8</v>
      </c>
      <c r="C20" s="212">
        <v>55.741</v>
      </c>
      <c r="D20" s="210"/>
      <c r="E20" s="215"/>
      <c r="F20" s="210"/>
      <c r="G20" s="215">
        <f aca="true" t="shared" si="6" ref="G20:G25">IF(C20="","",MIN(C20+D20,IF(E20&lt;&gt;"",E20+F20,99)))</f>
        <v>55.741</v>
      </c>
      <c r="H20" s="134">
        <f aca="true" t="shared" si="7" ref="H20:H31">IF(C20="","",RANK(G20,$G$20:$G$31,1))</f>
        <v>7</v>
      </c>
      <c r="I20" s="208">
        <v>138.63</v>
      </c>
      <c r="J20" s="208">
        <v>138.34</v>
      </c>
      <c r="K20" s="219">
        <v>20</v>
      </c>
      <c r="L20" s="208"/>
      <c r="M20" s="208"/>
      <c r="N20" s="210"/>
      <c r="O20" s="208">
        <f>IF(I20="","",MIN(MAX(I20,J20)+K20,IF(L20&lt;&gt;"",MAX(L20,M20)+N20,500)))</f>
        <v>158.63</v>
      </c>
      <c r="P20" s="134">
        <f aca="true" t="shared" si="8" ref="P20:P31">IF(I20="","",RANK(O20,$O$20:$O$31,1))</f>
        <v>4</v>
      </c>
      <c r="Q20" s="138">
        <f aca="true" t="shared" si="9" ref="Q20:Q25">IF(C20="","",H20+P20)</f>
        <v>11</v>
      </c>
      <c r="R20" s="63">
        <f>IF(Q20="","",RANK(Q20,$Q$20:$Q$31,1))</f>
        <v>6</v>
      </c>
      <c r="S20" s="64">
        <f>IF(R20="","",VLOOKUP(R20,'Bodové hodnocení'!$A$1:$B$20,2,FALSE))</f>
        <v>6</v>
      </c>
    </row>
    <row r="21" spans="1:19" ht="15.75">
      <c r="A21" s="66" t="s">
        <v>18</v>
      </c>
      <c r="B21" s="160" t="s">
        <v>17</v>
      </c>
      <c r="C21" s="213">
        <v>46.923</v>
      </c>
      <c r="D21" s="117"/>
      <c r="E21" s="216">
        <v>63.348</v>
      </c>
      <c r="F21" s="117">
        <v>10</v>
      </c>
      <c r="G21" s="216">
        <f t="shared" si="6"/>
        <v>46.923</v>
      </c>
      <c r="H21" s="135">
        <f t="shared" si="7"/>
        <v>3</v>
      </c>
      <c r="I21" s="72">
        <v>143.58</v>
      </c>
      <c r="J21" s="72">
        <v>143.48</v>
      </c>
      <c r="K21" s="220">
        <v>20</v>
      </c>
      <c r="L21" s="218">
        <v>141.87</v>
      </c>
      <c r="M21" s="218">
        <v>142.08</v>
      </c>
      <c r="N21" s="221">
        <v>20</v>
      </c>
      <c r="O21" s="72">
        <f>IF(I21="","",MIN(MAX(I21,J21)+K21,IF(L21&lt;&gt;"",MAX(L21,M21)+N21,500)))</f>
        <v>162.08</v>
      </c>
      <c r="P21" s="135">
        <f t="shared" si="8"/>
        <v>7</v>
      </c>
      <c r="Q21" s="136">
        <f t="shared" si="9"/>
        <v>10</v>
      </c>
      <c r="R21" s="76">
        <v>4</v>
      </c>
      <c r="S21" s="77">
        <f>IF(R21="","",VLOOKUP(R21,'Bodové hodnocení'!$A$1:$B$20,2,FALSE))</f>
        <v>8</v>
      </c>
    </row>
    <row r="22" spans="1:19" ht="15.75">
      <c r="A22" s="78" t="s">
        <v>19</v>
      </c>
      <c r="B22" s="26" t="s">
        <v>6</v>
      </c>
      <c r="C22" s="214">
        <v>49.592</v>
      </c>
      <c r="D22" s="211"/>
      <c r="E22" s="217">
        <v>55.588</v>
      </c>
      <c r="F22" s="211"/>
      <c r="G22" s="217">
        <f t="shared" si="6"/>
        <v>49.592</v>
      </c>
      <c r="H22" s="137">
        <f t="shared" si="7"/>
        <v>6</v>
      </c>
      <c r="I22" s="209">
        <v>139.28</v>
      </c>
      <c r="J22" s="209">
        <v>139.31</v>
      </c>
      <c r="K22" s="219">
        <v>20</v>
      </c>
      <c r="L22" s="209"/>
      <c r="M22" s="209"/>
      <c r="N22" s="211"/>
      <c r="O22" s="209">
        <f>IF(I22="","",MIN(MAX(I22,J22)+K22,IF(L22&lt;&gt;"",MAX(L22,M22)+N22,500)))</f>
        <v>159.31</v>
      </c>
      <c r="P22" s="137">
        <f t="shared" si="8"/>
        <v>6</v>
      </c>
      <c r="Q22" s="138">
        <f t="shared" si="9"/>
        <v>12</v>
      </c>
      <c r="R22" s="63">
        <f>IF(Q22="","",RANK(Q22,$Q$20:$Q$31,1))</f>
        <v>7</v>
      </c>
      <c r="S22" s="64">
        <f>IF(R22="","",VLOOKUP(R22,'Bodové hodnocení'!$A$1:$B$20,2,FALSE))</f>
        <v>5</v>
      </c>
    </row>
    <row r="23" spans="1:19" ht="15.75">
      <c r="A23" s="66" t="s">
        <v>20</v>
      </c>
      <c r="B23" s="160" t="s">
        <v>13</v>
      </c>
      <c r="C23" s="213">
        <v>45.914</v>
      </c>
      <c r="D23" s="117">
        <v>10</v>
      </c>
      <c r="E23" s="216"/>
      <c r="F23" s="117"/>
      <c r="G23" s="216">
        <f t="shared" si="6"/>
        <v>55.914</v>
      </c>
      <c r="H23" s="135">
        <f t="shared" si="7"/>
        <v>8</v>
      </c>
      <c r="I23" s="72">
        <v>126.11</v>
      </c>
      <c r="J23" s="72">
        <v>125.9</v>
      </c>
      <c r="K23" s="220">
        <v>20</v>
      </c>
      <c r="L23" s="72"/>
      <c r="M23" s="72"/>
      <c r="N23" s="117"/>
      <c r="O23" s="72">
        <f aca="true" t="shared" si="10" ref="O23:O31">IF(I23="","",MIN(MAX(I23,J23)+K23,IF(L23&lt;&gt;"",MAX(L23,M23)+N23,500)))</f>
        <v>146.11</v>
      </c>
      <c r="P23" s="135">
        <f t="shared" si="8"/>
        <v>2</v>
      </c>
      <c r="Q23" s="136">
        <f t="shared" si="9"/>
        <v>10</v>
      </c>
      <c r="R23" s="76">
        <v>5</v>
      </c>
      <c r="S23" s="77">
        <f>IF(R23="","",VLOOKUP(R23,'Bodové hodnocení'!$A$1:$B$20,2,FALSE))</f>
        <v>7</v>
      </c>
    </row>
    <row r="24" spans="1:19" ht="15.75">
      <c r="A24" s="78" t="s">
        <v>21</v>
      </c>
      <c r="B24" s="30" t="s">
        <v>7</v>
      </c>
      <c r="C24" s="214">
        <v>46.903</v>
      </c>
      <c r="D24" s="211"/>
      <c r="E24" s="217"/>
      <c r="F24" s="211"/>
      <c r="G24" s="217">
        <f t="shared" si="6"/>
        <v>46.903</v>
      </c>
      <c r="H24" s="137">
        <f t="shared" si="7"/>
        <v>2</v>
      </c>
      <c r="I24" s="209">
        <v>126.48</v>
      </c>
      <c r="J24" s="209">
        <v>126.28</v>
      </c>
      <c r="K24" s="219">
        <v>40</v>
      </c>
      <c r="L24" s="209"/>
      <c r="M24" s="209"/>
      <c r="N24" s="211"/>
      <c r="O24" s="209">
        <f>IF(I24="","",MIN(MAX(I24,J24)+K24,IF(L24&lt;&gt;"",MAX(L24,M24)+N24,500)))</f>
        <v>166.48000000000002</v>
      </c>
      <c r="P24" s="137">
        <f t="shared" si="8"/>
        <v>8</v>
      </c>
      <c r="Q24" s="138">
        <f t="shared" si="9"/>
        <v>10</v>
      </c>
      <c r="R24" s="63">
        <f>IF(Q24="","",RANK(Q24,$Q$20:$Q$31,1))</f>
        <v>3</v>
      </c>
      <c r="S24" s="64">
        <f>IF(R24="","",VLOOKUP(R24,'Bodové hodnocení'!$A$1:$B$20,2,FALSE))</f>
        <v>9</v>
      </c>
    </row>
    <row r="25" spans="1:19" ht="15.75">
      <c r="A25" s="66" t="s">
        <v>22</v>
      </c>
      <c r="B25" s="160" t="s">
        <v>12</v>
      </c>
      <c r="C25" s="213">
        <v>46.184</v>
      </c>
      <c r="D25" s="117"/>
      <c r="E25" s="216"/>
      <c r="F25" s="117"/>
      <c r="G25" s="216">
        <f t="shared" si="6"/>
        <v>46.184</v>
      </c>
      <c r="H25" s="135">
        <f t="shared" si="7"/>
        <v>1</v>
      </c>
      <c r="I25" s="72">
        <v>113.96</v>
      </c>
      <c r="J25" s="72">
        <v>114.06</v>
      </c>
      <c r="K25" s="220">
        <v>40</v>
      </c>
      <c r="L25" s="72"/>
      <c r="M25" s="72"/>
      <c r="N25" s="117"/>
      <c r="O25" s="72">
        <f>IF(I25="","",MIN(MAX(I25,J25)+K25,IF(L25&lt;&gt;"",MAX(L25,M25)+N25,500)))</f>
        <v>154.06</v>
      </c>
      <c r="P25" s="135">
        <f t="shared" si="8"/>
        <v>3</v>
      </c>
      <c r="Q25" s="136">
        <f t="shared" si="9"/>
        <v>4</v>
      </c>
      <c r="R25" s="76">
        <f>IF(Q25="","",RANK(Q25,$Q$20:$Q$31,1))</f>
        <v>1</v>
      </c>
      <c r="S25" s="77">
        <f>IF(R25="","",VLOOKUP(R25,'Bodové hodnocení'!$A$1:$B$20,2,FALSE))</f>
        <v>11</v>
      </c>
    </row>
    <row r="26" spans="1:19" ht="15.75">
      <c r="A26" s="78" t="s">
        <v>23</v>
      </c>
      <c r="B26" s="26" t="s">
        <v>69</v>
      </c>
      <c r="C26" s="214">
        <v>53.492</v>
      </c>
      <c r="D26" s="211">
        <v>20</v>
      </c>
      <c r="E26" s="217"/>
      <c r="F26" s="211"/>
      <c r="G26" s="217">
        <f aca="true" t="shared" si="11" ref="G26:G31">IF(C26="","",MIN(C26+D26,IF(E26&lt;&gt;"",E26+F26,99)))</f>
        <v>73.49199999999999</v>
      </c>
      <c r="H26" s="137">
        <f t="shared" si="7"/>
        <v>11</v>
      </c>
      <c r="I26" s="209">
        <v>150.44</v>
      </c>
      <c r="J26" s="209">
        <v>150.72</v>
      </c>
      <c r="K26" s="219">
        <v>60</v>
      </c>
      <c r="L26" s="209"/>
      <c r="M26" s="209"/>
      <c r="N26" s="211"/>
      <c r="O26" s="209">
        <f>IF(I26="","",MIN(MAX(I26,J26)+K26,IF(L26&lt;&gt;"",MAX(L26,M26)+N26,500)))</f>
        <v>210.72</v>
      </c>
      <c r="P26" s="137">
        <f t="shared" si="8"/>
        <v>10</v>
      </c>
      <c r="Q26" s="138">
        <f aca="true" t="shared" si="12" ref="Q26:Q31">IF(C26="","",H26+P26)</f>
        <v>21</v>
      </c>
      <c r="R26" s="63">
        <f>IF(Q26="","",RANK(Q26,$Q$20:$Q$31,1))</f>
        <v>10</v>
      </c>
      <c r="S26" s="64">
        <f>IF(R26="","",VLOOKUP(R26,'Bodové hodnocení'!$A$1:$B$20,2,FALSE))</f>
        <v>2</v>
      </c>
    </row>
    <row r="27" spans="1:19" ht="15.75">
      <c r="A27" s="66" t="s">
        <v>25</v>
      </c>
      <c r="B27" s="160" t="s">
        <v>5</v>
      </c>
      <c r="C27" s="213">
        <v>49.636</v>
      </c>
      <c r="D27" s="117">
        <v>10</v>
      </c>
      <c r="E27" s="216"/>
      <c r="F27" s="117"/>
      <c r="G27" s="216">
        <f t="shared" si="11"/>
        <v>59.636</v>
      </c>
      <c r="H27" s="135">
        <f t="shared" si="7"/>
        <v>9</v>
      </c>
      <c r="I27" s="72">
        <v>138.93</v>
      </c>
      <c r="J27" s="72">
        <v>138.18</v>
      </c>
      <c r="K27" s="220">
        <v>20</v>
      </c>
      <c r="L27" s="72"/>
      <c r="M27" s="72"/>
      <c r="N27" s="117"/>
      <c r="O27" s="72">
        <f t="shared" si="10"/>
        <v>158.93</v>
      </c>
      <c r="P27" s="135">
        <f t="shared" si="8"/>
        <v>5</v>
      </c>
      <c r="Q27" s="136">
        <f t="shared" si="12"/>
        <v>14</v>
      </c>
      <c r="R27" s="76">
        <v>9</v>
      </c>
      <c r="S27" s="77">
        <f>IF(R27="","",VLOOKUP(R27,'Bodové hodnocení'!$A$1:$B$20,2,FALSE))</f>
        <v>3</v>
      </c>
    </row>
    <row r="28" spans="1:19" ht="15.75">
      <c r="A28" s="78" t="s">
        <v>26</v>
      </c>
      <c r="B28" s="26" t="s">
        <v>14</v>
      </c>
      <c r="C28" s="214">
        <v>48.638</v>
      </c>
      <c r="D28" s="211"/>
      <c r="E28" s="217">
        <v>51.856</v>
      </c>
      <c r="F28" s="211">
        <v>10</v>
      </c>
      <c r="G28" s="217">
        <f t="shared" si="11"/>
        <v>48.638</v>
      </c>
      <c r="H28" s="137">
        <f t="shared" si="7"/>
        <v>4</v>
      </c>
      <c r="I28" s="209">
        <v>142.5</v>
      </c>
      <c r="J28" s="209">
        <v>143.46</v>
      </c>
      <c r="K28" s="219">
        <v>40</v>
      </c>
      <c r="L28" s="209">
        <v>95.37</v>
      </c>
      <c r="M28" s="209">
        <v>95.41</v>
      </c>
      <c r="N28" s="211"/>
      <c r="O28" s="209">
        <f t="shared" si="10"/>
        <v>95.41</v>
      </c>
      <c r="P28" s="137">
        <f t="shared" si="8"/>
        <v>1</v>
      </c>
      <c r="Q28" s="138">
        <f t="shared" si="12"/>
        <v>5</v>
      </c>
      <c r="R28" s="63">
        <f>IF(Q28="","",RANK(Q28,$Q$20:$Q$31,1))</f>
        <v>2</v>
      </c>
      <c r="S28" s="64">
        <f>IF(R28="","",VLOOKUP(R28,'Bodové hodnocení'!$A$1:$B$20,2,FALSE))</f>
        <v>10</v>
      </c>
    </row>
    <row r="29" spans="1:19" ht="15.75">
      <c r="A29" s="66" t="s">
        <v>27</v>
      </c>
      <c r="B29" s="163" t="s">
        <v>4</v>
      </c>
      <c r="C29" s="213">
        <v>48.862</v>
      </c>
      <c r="D29" s="117"/>
      <c r="E29" s="216"/>
      <c r="F29" s="117"/>
      <c r="G29" s="216">
        <f t="shared" si="11"/>
        <v>48.862</v>
      </c>
      <c r="H29" s="135">
        <f t="shared" si="7"/>
        <v>5</v>
      </c>
      <c r="I29" s="72">
        <v>158.48</v>
      </c>
      <c r="J29" s="72">
        <v>158.38</v>
      </c>
      <c r="K29" s="220">
        <v>40</v>
      </c>
      <c r="L29" s="72"/>
      <c r="M29" s="72"/>
      <c r="N29" s="117"/>
      <c r="O29" s="72">
        <f t="shared" si="10"/>
        <v>198.48</v>
      </c>
      <c r="P29" s="135">
        <f t="shared" si="8"/>
        <v>9</v>
      </c>
      <c r="Q29" s="136">
        <f t="shared" si="12"/>
        <v>14</v>
      </c>
      <c r="R29" s="76">
        <f>IF(Q29="","",RANK(Q29,$Q$20:$Q$31,1))</f>
        <v>8</v>
      </c>
      <c r="S29" s="77">
        <f>IF(R29="","",VLOOKUP(R29,'Bodové hodnocení'!$A$1:$B$20,2,FALSE))</f>
        <v>4</v>
      </c>
    </row>
    <row r="30" spans="1:19" ht="15.75">
      <c r="A30" s="78" t="s">
        <v>28</v>
      </c>
      <c r="B30" s="26" t="s">
        <v>29</v>
      </c>
      <c r="C30" s="214">
        <v>60.898</v>
      </c>
      <c r="D30" s="211"/>
      <c r="E30" s="217"/>
      <c r="F30" s="211"/>
      <c r="G30" s="217">
        <f t="shared" si="11"/>
        <v>60.898</v>
      </c>
      <c r="H30" s="137">
        <f t="shared" si="7"/>
        <v>10</v>
      </c>
      <c r="I30" s="209">
        <v>224.28</v>
      </c>
      <c r="J30" s="209">
        <v>227.56</v>
      </c>
      <c r="K30" s="219">
        <v>20</v>
      </c>
      <c r="L30" s="209"/>
      <c r="M30" s="209"/>
      <c r="N30" s="211"/>
      <c r="O30" s="209">
        <f t="shared" si="10"/>
        <v>247.56</v>
      </c>
      <c r="P30" s="137">
        <f t="shared" si="8"/>
        <v>12</v>
      </c>
      <c r="Q30" s="138">
        <f t="shared" si="12"/>
        <v>22</v>
      </c>
      <c r="R30" s="63">
        <f>IF(Q30="","",RANK(Q30,$Q$20:$Q$31,1))</f>
        <v>11</v>
      </c>
      <c r="S30" s="64">
        <f>IF(R30="","",VLOOKUP(R30,'Bodové hodnocení'!$A$1:$B$20,2,FALSE))</f>
        <v>1</v>
      </c>
    </row>
    <row r="31" spans="1:19" ht="16.5" thickBot="1">
      <c r="A31" s="66" t="s">
        <v>30</v>
      </c>
      <c r="B31" s="163" t="s">
        <v>10</v>
      </c>
      <c r="C31" s="213">
        <v>55.392</v>
      </c>
      <c r="D31" s="117">
        <v>20</v>
      </c>
      <c r="E31" s="216"/>
      <c r="F31" s="117"/>
      <c r="G31" s="216">
        <f t="shared" si="11"/>
        <v>75.392</v>
      </c>
      <c r="H31" s="135">
        <f t="shared" si="7"/>
        <v>12</v>
      </c>
      <c r="I31" s="72">
        <v>169.94</v>
      </c>
      <c r="J31" s="72">
        <v>170.25</v>
      </c>
      <c r="K31" s="220">
        <v>60</v>
      </c>
      <c r="L31" s="72"/>
      <c r="M31" s="72"/>
      <c r="N31" s="117"/>
      <c r="O31" s="72">
        <f t="shared" si="10"/>
        <v>230.25</v>
      </c>
      <c r="P31" s="135">
        <f t="shared" si="8"/>
        <v>11</v>
      </c>
      <c r="Q31" s="136">
        <f t="shared" si="12"/>
        <v>23</v>
      </c>
      <c r="R31" s="76">
        <f>IF(Q31="","",RANK(Q31,$Q$20:$Q$31,1))</f>
        <v>12</v>
      </c>
      <c r="S31" s="77">
        <f>IF(R31="","",VLOOKUP(R31,'Bodové hodnocení'!$A$1:$B$20,2,FALSE))</f>
        <v>1</v>
      </c>
    </row>
    <row r="32" spans="1:19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43"/>
      <c r="O32" s="39"/>
      <c r="P32" s="144"/>
      <c r="Q32" s="144"/>
      <c r="R32" s="144"/>
      <c r="S32" s="144"/>
    </row>
  </sheetData>
  <sheetProtection selectLockedCells="1" selectUnlockedCells="1"/>
  <mergeCells count="29">
    <mergeCell ref="Q17:Q19"/>
    <mergeCell ref="R17:R19"/>
    <mergeCell ref="S17:S19"/>
    <mergeCell ref="C18:D18"/>
    <mergeCell ref="E18:F18"/>
    <mergeCell ref="G18:G19"/>
    <mergeCell ref="H18:H19"/>
    <mergeCell ref="I18:K18"/>
    <mergeCell ref="L18:N18"/>
    <mergeCell ref="O18:O19"/>
    <mergeCell ref="H4:H5"/>
    <mergeCell ref="I4:K4"/>
    <mergeCell ref="L4:N4"/>
    <mergeCell ref="O4:O5"/>
    <mergeCell ref="P4:P5"/>
    <mergeCell ref="A17:B18"/>
    <mergeCell ref="C17:H17"/>
    <mergeCell ref="I17:P17"/>
    <mergeCell ref="P18:P19"/>
    <mergeCell ref="A1:S1"/>
    <mergeCell ref="A3:B4"/>
    <mergeCell ref="C3:H3"/>
    <mergeCell ref="I3:P3"/>
    <mergeCell ref="Q3:Q5"/>
    <mergeCell ref="R3:R5"/>
    <mergeCell ref="S3:S5"/>
    <mergeCell ref="C4:D4"/>
    <mergeCell ref="E4:F4"/>
    <mergeCell ref="G4:G5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- 7. ročník 2018 / 2019&amp;RPro HLM zpracoval Durlák Jan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90" zoomScaleNormal="90" zoomScaleSheetLayoutView="80" zoomScalePageLayoutView="0" workbookViewId="0" topLeftCell="A1">
      <selection activeCell="G17" sqref="G17:N1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4.140625" style="0" hidden="1" customWidth="1"/>
    <col min="9" max="9" width="13.57421875" style="0" customWidth="1"/>
    <col min="10" max="10" width="10.7109375" style="0" customWidth="1"/>
    <col min="11" max="11" width="4.7109375" style="0" hidden="1" customWidth="1"/>
    <col min="12" max="12" width="13.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0" customWidth="1"/>
    <col min="18" max="19" width="9.140625" style="42" customWidth="1"/>
    <col min="20" max="20" width="9.140625" style="41" customWidth="1"/>
  </cols>
  <sheetData>
    <row r="1" spans="1:17" ht="22.5">
      <c r="A1" s="377" t="s">
        <v>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8" t="s">
        <v>35</v>
      </c>
      <c r="H3" s="378"/>
      <c r="I3" s="378"/>
      <c r="J3" s="378"/>
      <c r="K3" s="378"/>
      <c r="L3" s="378"/>
      <c r="M3" s="378"/>
      <c r="N3" s="378"/>
      <c r="O3" s="380" t="s">
        <v>36</v>
      </c>
      <c r="P3" s="381" t="s">
        <v>37</v>
      </c>
      <c r="Q3" s="382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45</v>
      </c>
      <c r="I4" s="50" t="s">
        <v>42</v>
      </c>
      <c r="J4" s="49" t="s">
        <v>44</v>
      </c>
      <c r="K4" s="50" t="s">
        <v>45</v>
      </c>
      <c r="L4" s="50" t="s">
        <v>42</v>
      </c>
      <c r="M4" s="51" t="s">
        <v>42</v>
      </c>
      <c r="N4" s="48" t="s">
        <v>43</v>
      </c>
      <c r="O4" s="380"/>
      <c r="P4" s="381"/>
      <c r="Q4" s="382"/>
    </row>
    <row r="5" spans="1:19" ht="15.75">
      <c r="A5" s="52" t="s">
        <v>16</v>
      </c>
      <c r="B5" s="36" t="s">
        <v>4</v>
      </c>
      <c r="C5" s="119" t="s">
        <v>85</v>
      </c>
      <c r="D5" s="120" t="s">
        <v>85</v>
      </c>
      <c r="E5" s="55" t="s">
        <v>85</v>
      </c>
      <c r="F5" s="56">
        <v>9</v>
      </c>
      <c r="G5" s="303">
        <v>72.127</v>
      </c>
      <c r="H5" s="304"/>
      <c r="I5" s="305">
        <f>IF(G5="","",MAX(G5,H5))</f>
        <v>72.127</v>
      </c>
      <c r="J5" s="304">
        <v>86.446</v>
      </c>
      <c r="K5" s="304"/>
      <c r="L5" s="305">
        <f>IF(J5="","",MAX(J5,K5))</f>
        <v>86.446</v>
      </c>
      <c r="M5" s="306">
        <f>IF(I5="","",MIN(L5,I5))</f>
        <v>72.127</v>
      </c>
      <c r="N5" s="83">
        <f>IF(M5="","",RANK(M5,$M$5:$M$15,1))</f>
        <v>5</v>
      </c>
      <c r="O5" s="84">
        <f aca="true" t="shared" si="0" ref="O5:O10">IF(F5="","",SUM(N5,F5))</f>
        <v>14</v>
      </c>
      <c r="P5" s="63">
        <f>IF(O5="","",RANK(O5,$O$5:$O$15,1))</f>
        <v>7</v>
      </c>
      <c r="Q5" s="64">
        <f>IF(P5="","",VLOOKUP(P5,'Bodové hodnocení'!$A$1:$B$20,2,FALSE))</f>
        <v>5</v>
      </c>
      <c r="R5" s="65"/>
      <c r="S5" s="65"/>
    </row>
    <row r="6" spans="1:19" ht="15.75">
      <c r="A6" s="66" t="s">
        <v>18</v>
      </c>
      <c r="B6" s="160" t="s">
        <v>24</v>
      </c>
      <c r="C6" s="67" t="s">
        <v>85</v>
      </c>
      <c r="D6" s="68" t="s">
        <v>85</v>
      </c>
      <c r="E6" s="69" t="s">
        <v>85</v>
      </c>
      <c r="F6" s="70">
        <v>9</v>
      </c>
      <c r="G6" s="307">
        <v>99.192</v>
      </c>
      <c r="H6" s="216"/>
      <c r="I6" s="308">
        <f aca="true" t="shared" si="1" ref="I6:I14">IF(G6="","",MAX(G6,H6))</f>
        <v>99.192</v>
      </c>
      <c r="J6" s="309"/>
      <c r="K6" s="309"/>
      <c r="L6" s="308">
        <f aca="true" t="shared" si="2" ref="L6:L14">IF(J6="","",MAX(J6,K6))</f>
      </c>
      <c r="M6" s="310">
        <f aca="true" t="shared" si="3" ref="M6:M15">IF(I6="","",MIN(L6,I6))</f>
        <v>99.192</v>
      </c>
      <c r="N6" s="302">
        <f aca="true" t="shared" si="4" ref="N6:N15">IF(M6="","",RANK(M6,$M$5:$M$15,1))</f>
        <v>11</v>
      </c>
      <c r="O6" s="75">
        <f t="shared" si="0"/>
        <v>20</v>
      </c>
      <c r="P6" s="76">
        <f>IF(O6="","",RANK(O6,$O$5:$O$15,1))</f>
        <v>11</v>
      </c>
      <c r="Q6" s="77">
        <f>IF(P6="","",VLOOKUP(P6,'Bodové hodnocení'!$A$1:$B$20,2,FALSE))</f>
        <v>1</v>
      </c>
      <c r="R6" s="65"/>
      <c r="S6" s="65"/>
    </row>
    <row r="7" spans="1:19" ht="15.75">
      <c r="A7" s="78" t="s">
        <v>19</v>
      </c>
      <c r="B7" s="26" t="s">
        <v>13</v>
      </c>
      <c r="C7" s="119">
        <v>24.29</v>
      </c>
      <c r="D7" s="120" t="s">
        <v>85</v>
      </c>
      <c r="E7" s="55" t="s">
        <v>85</v>
      </c>
      <c r="F7" s="56">
        <v>9</v>
      </c>
      <c r="G7" s="303">
        <v>85.556</v>
      </c>
      <c r="H7" s="304"/>
      <c r="I7" s="305">
        <f t="shared" si="1"/>
        <v>85.556</v>
      </c>
      <c r="J7" s="304"/>
      <c r="K7" s="304"/>
      <c r="L7" s="305">
        <f t="shared" si="2"/>
      </c>
      <c r="M7" s="306">
        <f t="shared" si="3"/>
        <v>85.556</v>
      </c>
      <c r="N7" s="83">
        <f t="shared" si="4"/>
        <v>9</v>
      </c>
      <c r="O7" s="84">
        <f t="shared" si="0"/>
        <v>18</v>
      </c>
      <c r="P7" s="63">
        <f>IF(O7="","",RANK(O7,$O$5:$O$15,1))</f>
        <v>10</v>
      </c>
      <c r="Q7" s="64">
        <f>IF(P7="","",VLOOKUP(P7,'Bodové hodnocení'!$A$1:$B$20,2,FALSE))</f>
        <v>2</v>
      </c>
      <c r="R7" s="65"/>
      <c r="S7" s="65"/>
    </row>
    <row r="8" spans="1:19" ht="15.75">
      <c r="A8" s="66" t="s">
        <v>20</v>
      </c>
      <c r="B8" s="160" t="s">
        <v>17</v>
      </c>
      <c r="C8" s="67">
        <v>30.568</v>
      </c>
      <c r="D8" s="68">
        <v>34.612</v>
      </c>
      <c r="E8" s="69">
        <f aca="true" t="shared" si="5" ref="E8:E15">IF(C8="","",MAX(C8,D8))</f>
        <v>34.612</v>
      </c>
      <c r="F8" s="70">
        <f aca="true" t="shared" si="6" ref="F8:F15">IF(C8="","",RANK(E8,$E$5:$E$15,1))</f>
        <v>6</v>
      </c>
      <c r="G8" s="307" t="s">
        <v>85</v>
      </c>
      <c r="H8" s="216"/>
      <c r="I8" s="308" t="s">
        <v>85</v>
      </c>
      <c r="J8" s="309">
        <v>83.178</v>
      </c>
      <c r="K8" s="309"/>
      <c r="L8" s="308">
        <f t="shared" si="2"/>
        <v>83.178</v>
      </c>
      <c r="M8" s="310">
        <f t="shared" si="3"/>
        <v>83.178</v>
      </c>
      <c r="N8" s="302">
        <f t="shared" si="4"/>
        <v>7</v>
      </c>
      <c r="O8" s="75">
        <f t="shared" si="0"/>
        <v>13</v>
      </c>
      <c r="P8" s="76">
        <f>IF(O8="","",RANK(O8,$O$5:$O$15,1))</f>
        <v>5</v>
      </c>
      <c r="Q8" s="77">
        <f>IF(P8="","",VLOOKUP(P8,'Bodové hodnocení'!$A$1:$B$20,2,FALSE))</f>
        <v>7</v>
      </c>
      <c r="R8" s="65"/>
      <c r="S8" s="65"/>
    </row>
    <row r="9" spans="1:19" ht="15.75">
      <c r="A9" s="78" t="s">
        <v>21</v>
      </c>
      <c r="B9" s="30" t="s">
        <v>7</v>
      </c>
      <c r="C9" s="119">
        <v>37.35</v>
      </c>
      <c r="D9" s="120">
        <v>32.521</v>
      </c>
      <c r="E9" s="55">
        <f t="shared" si="5"/>
        <v>37.35</v>
      </c>
      <c r="F9" s="56">
        <f t="shared" si="6"/>
        <v>7</v>
      </c>
      <c r="G9" s="303">
        <v>79.449</v>
      </c>
      <c r="H9" s="304"/>
      <c r="I9" s="305">
        <f t="shared" si="1"/>
        <v>79.449</v>
      </c>
      <c r="J9" s="304">
        <v>91.011</v>
      </c>
      <c r="K9" s="304"/>
      <c r="L9" s="305">
        <f t="shared" si="2"/>
        <v>91.011</v>
      </c>
      <c r="M9" s="306">
        <f t="shared" si="3"/>
        <v>79.449</v>
      </c>
      <c r="N9" s="83">
        <f t="shared" si="4"/>
        <v>6</v>
      </c>
      <c r="O9" s="84">
        <f t="shared" si="0"/>
        <v>13</v>
      </c>
      <c r="P9" s="63">
        <v>6</v>
      </c>
      <c r="Q9" s="64">
        <f>IF(P9="","",VLOOKUP(P9,'Bodové hodnocení'!$A$1:$B$20,2,FALSE))</f>
        <v>6</v>
      </c>
      <c r="R9" s="65"/>
      <c r="S9" s="65"/>
    </row>
    <row r="10" spans="1:19" ht="15.75">
      <c r="A10" s="66" t="s">
        <v>22</v>
      </c>
      <c r="B10" s="160" t="s">
        <v>14</v>
      </c>
      <c r="C10" s="67">
        <v>26.573</v>
      </c>
      <c r="D10" s="68">
        <v>28.026</v>
      </c>
      <c r="E10" s="69">
        <f t="shared" si="5"/>
        <v>28.026</v>
      </c>
      <c r="F10" s="70">
        <f t="shared" si="6"/>
        <v>1</v>
      </c>
      <c r="G10" s="307">
        <v>70.985</v>
      </c>
      <c r="H10" s="216"/>
      <c r="I10" s="308">
        <f t="shared" si="1"/>
        <v>70.985</v>
      </c>
      <c r="J10" s="309"/>
      <c r="K10" s="309"/>
      <c r="L10" s="308">
        <f t="shared" si="2"/>
      </c>
      <c r="M10" s="310">
        <f t="shared" si="3"/>
        <v>70.985</v>
      </c>
      <c r="N10" s="302">
        <f t="shared" si="4"/>
        <v>4</v>
      </c>
      <c r="O10" s="75">
        <f t="shared" si="0"/>
        <v>5</v>
      </c>
      <c r="P10" s="76">
        <f>IF(O10="","",RANK(O10,$O$5:$O$15,1))</f>
        <v>2</v>
      </c>
      <c r="Q10" s="77">
        <f>IF(P10="","",VLOOKUP(P10,'Bodové hodnocení'!$A$1:$B$20,2,FALSE))</f>
        <v>10</v>
      </c>
      <c r="R10" s="65"/>
      <c r="S10" s="65"/>
    </row>
    <row r="11" spans="1:19" ht="15.75">
      <c r="A11" s="78" t="s">
        <v>23</v>
      </c>
      <c r="B11" s="26" t="s">
        <v>6</v>
      </c>
      <c r="C11" s="119">
        <v>26.212</v>
      </c>
      <c r="D11" s="120">
        <v>28.787</v>
      </c>
      <c r="E11" s="55">
        <f t="shared" si="5"/>
        <v>28.787</v>
      </c>
      <c r="F11" s="56">
        <f t="shared" si="6"/>
        <v>2</v>
      </c>
      <c r="G11" s="303">
        <v>62.297</v>
      </c>
      <c r="H11" s="304"/>
      <c r="I11" s="305">
        <f t="shared" si="1"/>
        <v>62.297</v>
      </c>
      <c r="J11" s="304">
        <v>94.806</v>
      </c>
      <c r="K11" s="304"/>
      <c r="L11" s="305">
        <f t="shared" si="2"/>
        <v>94.806</v>
      </c>
      <c r="M11" s="306">
        <f t="shared" si="3"/>
        <v>62.297</v>
      </c>
      <c r="N11" s="83">
        <f t="shared" si="4"/>
        <v>1</v>
      </c>
      <c r="O11" s="84">
        <f>IF(F11="","",SUM(N11,F11))</f>
        <v>3</v>
      </c>
      <c r="P11" s="63">
        <f>IF(O11="","",RANK(O11,$O$5:$O$15,1))</f>
        <v>1</v>
      </c>
      <c r="Q11" s="64">
        <f>IF(P11="","",VLOOKUP(P11,'Bodové hodnocení'!$A$1:$B$20,2,FALSE))</f>
        <v>11</v>
      </c>
      <c r="R11" s="65"/>
      <c r="S11" s="65"/>
    </row>
    <row r="12" spans="1:19" ht="15.75">
      <c r="A12" s="66" t="s">
        <v>25</v>
      </c>
      <c r="B12" s="163" t="s">
        <v>12</v>
      </c>
      <c r="C12" s="67">
        <v>30.035</v>
      </c>
      <c r="D12" s="68">
        <v>29.067</v>
      </c>
      <c r="E12" s="69">
        <f t="shared" si="5"/>
        <v>30.035</v>
      </c>
      <c r="F12" s="70">
        <f t="shared" si="6"/>
        <v>4</v>
      </c>
      <c r="G12" s="307">
        <v>68.331</v>
      </c>
      <c r="H12" s="216"/>
      <c r="I12" s="308">
        <f t="shared" si="1"/>
        <v>68.331</v>
      </c>
      <c r="J12" s="309"/>
      <c r="K12" s="309"/>
      <c r="L12" s="308">
        <f t="shared" si="2"/>
      </c>
      <c r="M12" s="310">
        <f t="shared" si="3"/>
        <v>68.331</v>
      </c>
      <c r="N12" s="302">
        <f t="shared" si="4"/>
        <v>3</v>
      </c>
      <c r="O12" s="75">
        <f>IF(F12="","",SUM(N12,F12))</f>
        <v>7</v>
      </c>
      <c r="P12" s="76">
        <f>IF(O12="","",RANK(O12,$O$5:$O$15,1))</f>
        <v>4</v>
      </c>
      <c r="Q12" s="77">
        <f>IF(P12="","",VLOOKUP(P12,'Bodové hodnocení'!$A$1:$B$20,2,FALSE))</f>
        <v>8</v>
      </c>
      <c r="R12" s="65"/>
      <c r="S12" s="65"/>
    </row>
    <row r="13" spans="1:19" ht="15.75">
      <c r="A13" s="78" t="s">
        <v>26</v>
      </c>
      <c r="B13" s="26" t="s">
        <v>10</v>
      </c>
      <c r="C13" s="119">
        <v>32.851</v>
      </c>
      <c r="D13" s="120">
        <v>33.577</v>
      </c>
      <c r="E13" s="55">
        <f t="shared" si="5"/>
        <v>33.577</v>
      </c>
      <c r="F13" s="56">
        <f t="shared" si="6"/>
        <v>5</v>
      </c>
      <c r="G13" s="303">
        <v>90.336</v>
      </c>
      <c r="H13" s="304"/>
      <c r="I13" s="305">
        <f t="shared" si="1"/>
        <v>90.336</v>
      </c>
      <c r="J13" s="304"/>
      <c r="K13" s="304"/>
      <c r="L13" s="305">
        <f t="shared" si="2"/>
      </c>
      <c r="M13" s="306">
        <f t="shared" si="3"/>
        <v>90.336</v>
      </c>
      <c r="N13" s="83">
        <f t="shared" si="4"/>
        <v>10</v>
      </c>
      <c r="O13" s="84">
        <f>IF(F13="","",SUM(N13,F13))</f>
        <v>15</v>
      </c>
      <c r="P13" s="63">
        <f>IF(O13="","",RANK(O13,$O$5:$O$15,1))</f>
        <v>8</v>
      </c>
      <c r="Q13" s="64">
        <f>IF(P13="","",VLOOKUP(P13,'Bodové hodnocení'!$A$1:$B$20,2,FALSE))</f>
        <v>4</v>
      </c>
      <c r="R13" s="65"/>
      <c r="S13" s="65"/>
    </row>
    <row r="14" spans="1:19" ht="15.75">
      <c r="A14" s="66" t="s">
        <v>27</v>
      </c>
      <c r="B14" s="163" t="s">
        <v>5</v>
      </c>
      <c r="C14" s="67">
        <v>21.376</v>
      </c>
      <c r="D14" s="68">
        <v>29.284</v>
      </c>
      <c r="E14" s="69">
        <f t="shared" si="5"/>
        <v>29.284</v>
      </c>
      <c r="F14" s="70">
        <f t="shared" si="6"/>
        <v>3</v>
      </c>
      <c r="G14" s="307">
        <v>64.812</v>
      </c>
      <c r="H14" s="216"/>
      <c r="I14" s="308">
        <f t="shared" si="1"/>
        <v>64.812</v>
      </c>
      <c r="J14" s="309"/>
      <c r="K14" s="309"/>
      <c r="L14" s="308">
        <f t="shared" si="2"/>
      </c>
      <c r="M14" s="310">
        <f t="shared" si="3"/>
        <v>64.812</v>
      </c>
      <c r="N14" s="302">
        <f t="shared" si="4"/>
        <v>2</v>
      </c>
      <c r="O14" s="75">
        <f>IF(F14="","",SUM(N14,F14))</f>
        <v>5</v>
      </c>
      <c r="P14" s="76">
        <v>3</v>
      </c>
      <c r="Q14" s="77">
        <f>IF(P14="","",VLOOKUP(P14,'Bodové hodnocení'!$A$1:$B$20,2,FALSE))</f>
        <v>9</v>
      </c>
      <c r="R14" s="65"/>
      <c r="S14" s="65"/>
    </row>
    <row r="15" spans="1:19" ht="16.5" thickBot="1">
      <c r="A15" s="78" t="s">
        <v>28</v>
      </c>
      <c r="B15" s="26" t="s">
        <v>8</v>
      </c>
      <c r="C15" s="119">
        <v>44.915</v>
      </c>
      <c r="D15" s="120">
        <v>44.325</v>
      </c>
      <c r="E15" s="55">
        <f t="shared" si="5"/>
        <v>44.915</v>
      </c>
      <c r="F15" s="56">
        <f t="shared" si="6"/>
        <v>8</v>
      </c>
      <c r="G15" s="303">
        <v>85.109</v>
      </c>
      <c r="H15" s="304"/>
      <c r="I15" s="305">
        <f>IF(G15="","",MAX(G15,H15))</f>
        <v>85.109</v>
      </c>
      <c r="J15" s="304"/>
      <c r="K15" s="304"/>
      <c r="L15" s="305">
        <f>IF(J15="","",MAX(J15,K15))</f>
      </c>
      <c r="M15" s="306">
        <f t="shared" si="3"/>
        <v>85.109</v>
      </c>
      <c r="N15" s="83">
        <f t="shared" si="4"/>
        <v>8</v>
      </c>
      <c r="O15" s="84">
        <f>IF(F15="","",SUM(N15,F15))</f>
        <v>16</v>
      </c>
      <c r="P15" s="63">
        <f>IF(O15="","",RANK(O15,$O$5:$O$15,1))</f>
        <v>9</v>
      </c>
      <c r="Q15" s="64">
        <f>IF(P15="","",VLOOKUP(P15,'Bodové hodnocení'!$A$1:$B$20,2,FALSE))</f>
        <v>3</v>
      </c>
      <c r="R15" s="65"/>
      <c r="S15" s="65"/>
    </row>
    <row r="16" spans="1:17" ht="16.5" thickBot="1">
      <c r="A16" s="86"/>
      <c r="B16" s="86"/>
      <c r="C16" s="87"/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9"/>
    </row>
    <row r="17" spans="1:17" ht="16.5" thickBot="1">
      <c r="A17" s="378" t="s">
        <v>46</v>
      </c>
      <c r="B17" s="378"/>
      <c r="C17" s="378" t="s">
        <v>34</v>
      </c>
      <c r="D17" s="378"/>
      <c r="E17" s="378"/>
      <c r="F17" s="378"/>
      <c r="G17" s="383" t="s">
        <v>35</v>
      </c>
      <c r="H17" s="383"/>
      <c r="I17" s="383"/>
      <c r="J17" s="383"/>
      <c r="K17" s="383"/>
      <c r="L17" s="383"/>
      <c r="M17" s="383"/>
      <c r="N17" s="383"/>
      <c r="O17" s="380" t="s">
        <v>36</v>
      </c>
      <c r="P17" s="381" t="s">
        <v>37</v>
      </c>
      <c r="Q17" s="382" t="s">
        <v>38</v>
      </c>
    </row>
    <row r="18" spans="1:17" ht="16.5" thickBot="1">
      <c r="A18" s="121" t="s">
        <v>39</v>
      </c>
      <c r="B18" s="45" t="s">
        <v>2</v>
      </c>
      <c r="C18" s="44" t="s">
        <v>40</v>
      </c>
      <c r="D18" s="46" t="s">
        <v>41</v>
      </c>
      <c r="E18" s="122" t="s">
        <v>42</v>
      </c>
      <c r="F18" s="48" t="s">
        <v>43</v>
      </c>
      <c r="G18" s="93" t="s">
        <v>44</v>
      </c>
      <c r="H18" s="94" t="s">
        <v>45</v>
      </c>
      <c r="I18" s="94" t="s">
        <v>42</v>
      </c>
      <c r="J18" s="93" t="s">
        <v>44</v>
      </c>
      <c r="K18" s="94" t="s">
        <v>45</v>
      </c>
      <c r="L18" s="94" t="s">
        <v>42</v>
      </c>
      <c r="M18" s="95" t="s">
        <v>42</v>
      </c>
      <c r="N18" s="96" t="s">
        <v>43</v>
      </c>
      <c r="O18" s="380"/>
      <c r="P18" s="381"/>
      <c r="Q18" s="382"/>
    </row>
    <row r="19" spans="1:17" ht="15.75">
      <c r="A19" s="52" t="s">
        <v>16</v>
      </c>
      <c r="B19" s="36" t="s">
        <v>14</v>
      </c>
      <c r="C19" s="53">
        <v>19.273</v>
      </c>
      <c r="D19" s="124">
        <v>19.773</v>
      </c>
      <c r="E19" s="55">
        <f>IF(C19="","",MAX(C19,D19))</f>
        <v>19.773</v>
      </c>
      <c r="F19" s="111">
        <f>IF(C19="","",RANK(E19,$E$19:$E$32,1))</f>
        <v>2</v>
      </c>
      <c r="G19" s="311">
        <v>60.395</v>
      </c>
      <c r="H19" s="311"/>
      <c r="I19" s="312">
        <f>IF(G19="","",MAX(G19,H19))</f>
        <v>60.395</v>
      </c>
      <c r="J19" s="313" t="s">
        <v>85</v>
      </c>
      <c r="K19" s="311"/>
      <c r="L19" s="305" t="s">
        <v>85</v>
      </c>
      <c r="M19" s="306">
        <f>IF(I19="","",MIN(L19,I19))</f>
        <v>60.395</v>
      </c>
      <c r="N19" s="61">
        <f>IF(M19="","",RANK(M19,$M$19:$M$32,1))</f>
        <v>7</v>
      </c>
      <c r="O19" s="84">
        <f>IF(F19="","",SUM(N19,F19))</f>
        <v>9</v>
      </c>
      <c r="P19" s="63">
        <f>IF(O19="","",RANK(O19,$O$19:$O$32,1))</f>
        <v>3</v>
      </c>
      <c r="Q19" s="64">
        <f>IF(P19="","",VLOOKUP(P19,'Bodové hodnocení'!$A$1:$B$20,2,FALSE))</f>
        <v>9</v>
      </c>
    </row>
    <row r="20" spans="1:17" ht="15.75">
      <c r="A20" s="66" t="s">
        <v>18</v>
      </c>
      <c r="B20" s="160" t="s">
        <v>24</v>
      </c>
      <c r="C20" s="67" t="s">
        <v>85</v>
      </c>
      <c r="D20" s="126" t="s">
        <v>85</v>
      </c>
      <c r="E20" s="69" t="s">
        <v>85</v>
      </c>
      <c r="F20" s="74">
        <v>14</v>
      </c>
      <c r="G20" s="314">
        <v>77.436</v>
      </c>
      <c r="H20" s="315"/>
      <c r="I20" s="308" t="s">
        <v>85</v>
      </c>
      <c r="J20" s="315"/>
      <c r="K20" s="315"/>
      <c r="L20" s="308">
        <f aca="true" t="shared" si="7" ref="L20:L32">IF(J20="","",MAX(J20,K20))</f>
      </c>
      <c r="M20" s="310" t="s">
        <v>85</v>
      </c>
      <c r="N20" s="105">
        <v>14</v>
      </c>
      <c r="O20" s="75">
        <f>IF(F20="","",SUM(N20,F20))</f>
        <v>28</v>
      </c>
      <c r="P20" s="76">
        <f>IF(O20="","",RANK(O20,$O$19:$O$32,1))</f>
        <v>14</v>
      </c>
      <c r="Q20" s="77">
        <f>IF(P20="","",VLOOKUP(P20,'Bodové hodnocení'!$A$1:$B$20,2,FALSE))</f>
        <v>1</v>
      </c>
    </row>
    <row r="21" spans="1:17" ht="15.75">
      <c r="A21" s="78" t="s">
        <v>19</v>
      </c>
      <c r="B21" s="26" t="s">
        <v>13</v>
      </c>
      <c r="C21" s="79">
        <v>22.157</v>
      </c>
      <c r="D21" s="109">
        <v>24.14</v>
      </c>
      <c r="E21" s="55">
        <f>IF(C21="","",MAX(C21,D21))</f>
        <v>24.14</v>
      </c>
      <c r="F21" s="111">
        <f aca="true" t="shared" si="8" ref="F21:F32">IF(C21="","",RANK(E21,$E$19:$E$32,1))</f>
        <v>7</v>
      </c>
      <c r="G21" s="316">
        <v>59.663</v>
      </c>
      <c r="H21" s="304"/>
      <c r="I21" s="305">
        <f aca="true" t="shared" si="9" ref="I21:I32">IF(G21="","",MAX(G21,H21))</f>
        <v>59.663</v>
      </c>
      <c r="J21" s="304"/>
      <c r="K21" s="304"/>
      <c r="L21" s="305">
        <f t="shared" si="7"/>
      </c>
      <c r="M21" s="306">
        <f aca="true" t="shared" si="10" ref="M21:M32">IF(I21="","",MIN(L21,I21))</f>
        <v>59.663</v>
      </c>
      <c r="N21" s="83">
        <f aca="true" t="shared" si="11" ref="N21:N32">IF(M21="","",RANK(M21,$M$19:$M$32,1))</f>
        <v>6</v>
      </c>
      <c r="O21" s="84">
        <f>IF(F21="","",SUM(N21,F21))</f>
        <v>13</v>
      </c>
      <c r="P21" s="63">
        <v>7</v>
      </c>
      <c r="Q21" s="64">
        <f>IF(P21="","",VLOOKUP(P21,'Bodové hodnocení'!$A$1:$B$20,2,FALSE))</f>
        <v>5</v>
      </c>
    </row>
    <row r="22" spans="1:17" ht="15.75">
      <c r="A22" s="66" t="s">
        <v>20</v>
      </c>
      <c r="B22" s="160" t="s">
        <v>29</v>
      </c>
      <c r="C22" s="67">
        <v>33.002</v>
      </c>
      <c r="D22" s="126">
        <v>33.002</v>
      </c>
      <c r="E22" s="69">
        <f>IF(C22="","",MAX(C22,D22))</f>
        <v>33.002</v>
      </c>
      <c r="F22" s="74">
        <f t="shared" si="8"/>
        <v>11</v>
      </c>
      <c r="G22" s="314">
        <v>64.836</v>
      </c>
      <c r="H22" s="315"/>
      <c r="I22" s="308">
        <f t="shared" si="9"/>
        <v>64.836</v>
      </c>
      <c r="J22" s="315"/>
      <c r="K22" s="315"/>
      <c r="L22" s="308">
        <f t="shared" si="7"/>
      </c>
      <c r="M22" s="310">
        <f t="shared" si="10"/>
        <v>64.836</v>
      </c>
      <c r="N22" s="105">
        <f t="shared" si="11"/>
        <v>10</v>
      </c>
      <c r="O22" s="75">
        <f>IF(F22="","",SUM(N22,F22))</f>
        <v>21</v>
      </c>
      <c r="P22" s="76">
        <f>IF(O22="","",RANK(O22,$O$19:$O$32,1))</f>
        <v>11</v>
      </c>
      <c r="Q22" s="77">
        <f>IF(P22="","",VLOOKUP(P22,'Bodové hodnocení'!$A$1:$B$20,2,FALSE))</f>
        <v>1</v>
      </c>
    </row>
    <row r="23" spans="1:17" ht="15.75">
      <c r="A23" s="78" t="s">
        <v>21</v>
      </c>
      <c r="B23" s="30" t="s">
        <v>69</v>
      </c>
      <c r="C23" s="79">
        <v>19.785</v>
      </c>
      <c r="D23" s="109">
        <v>20.42</v>
      </c>
      <c r="E23" s="55">
        <f>IF(C23="","",MAX(C23,D23))</f>
        <v>20.42</v>
      </c>
      <c r="F23" s="111">
        <f t="shared" si="8"/>
        <v>4</v>
      </c>
      <c r="G23" s="316">
        <v>69.509</v>
      </c>
      <c r="H23" s="304"/>
      <c r="I23" s="305">
        <f t="shared" si="9"/>
        <v>69.509</v>
      </c>
      <c r="J23" s="304"/>
      <c r="K23" s="304"/>
      <c r="L23" s="305">
        <f t="shared" si="7"/>
      </c>
      <c r="M23" s="306">
        <f t="shared" si="10"/>
        <v>69.509</v>
      </c>
      <c r="N23" s="83">
        <f t="shared" si="11"/>
        <v>12</v>
      </c>
      <c r="O23" s="84">
        <f aca="true" t="shared" si="12" ref="O23:O32">IF(F23="","",SUM(N23,F23))</f>
        <v>16</v>
      </c>
      <c r="P23" s="63">
        <f>IF(O23="","",RANK(O23,$O$19:$O$32,1))</f>
        <v>8</v>
      </c>
      <c r="Q23" s="64">
        <f>IF(P23="","",VLOOKUP(P23,'Bodové hodnocení'!$A$1:$B$20,2,FALSE))</f>
        <v>4</v>
      </c>
    </row>
    <row r="24" spans="1:17" ht="15.75">
      <c r="A24" s="66" t="s">
        <v>22</v>
      </c>
      <c r="B24" s="160" t="s">
        <v>17</v>
      </c>
      <c r="C24" s="67">
        <v>21.797</v>
      </c>
      <c r="D24" s="126">
        <v>22.508</v>
      </c>
      <c r="E24" s="69">
        <f aca="true" t="shared" si="13" ref="E24:E32">IF(C24="","",MAX(C24,D24))</f>
        <v>22.508</v>
      </c>
      <c r="F24" s="74">
        <f t="shared" si="8"/>
        <v>6</v>
      </c>
      <c r="G24" s="314">
        <v>61.109</v>
      </c>
      <c r="H24" s="315"/>
      <c r="I24" s="308">
        <f t="shared" si="9"/>
        <v>61.109</v>
      </c>
      <c r="J24" s="315">
        <v>54.719</v>
      </c>
      <c r="K24" s="315"/>
      <c r="L24" s="308">
        <f t="shared" si="7"/>
        <v>54.719</v>
      </c>
      <c r="M24" s="310">
        <f t="shared" si="10"/>
        <v>54.719</v>
      </c>
      <c r="N24" s="105">
        <f t="shared" si="11"/>
        <v>5</v>
      </c>
      <c r="O24" s="75">
        <f t="shared" si="12"/>
        <v>11</v>
      </c>
      <c r="P24" s="76">
        <f>IF(O24="","",RANK(O24,$O$19:$O$32,1))</f>
        <v>4</v>
      </c>
      <c r="Q24" s="77">
        <f>IF(P24="","",VLOOKUP(P24,'Bodové hodnocení'!$A$1:$B$20,2,FALSE))</f>
        <v>8</v>
      </c>
    </row>
    <row r="25" spans="1:17" ht="15.75">
      <c r="A25" s="78" t="s">
        <v>23</v>
      </c>
      <c r="B25" s="26" t="s">
        <v>6</v>
      </c>
      <c r="C25" s="79">
        <v>42.184</v>
      </c>
      <c r="D25" s="109">
        <v>41.352</v>
      </c>
      <c r="E25" s="55">
        <f t="shared" si="13"/>
        <v>42.184</v>
      </c>
      <c r="F25" s="111">
        <f t="shared" si="8"/>
        <v>12</v>
      </c>
      <c r="G25" s="316">
        <v>60.379</v>
      </c>
      <c r="H25" s="304"/>
      <c r="I25" s="305">
        <f t="shared" si="9"/>
        <v>60.379</v>
      </c>
      <c r="J25" s="304">
        <v>54.162</v>
      </c>
      <c r="K25" s="304"/>
      <c r="L25" s="305">
        <f t="shared" si="7"/>
        <v>54.162</v>
      </c>
      <c r="M25" s="306">
        <f t="shared" si="10"/>
        <v>54.162</v>
      </c>
      <c r="N25" s="83">
        <f t="shared" si="11"/>
        <v>4</v>
      </c>
      <c r="O25" s="84">
        <f t="shared" si="12"/>
        <v>16</v>
      </c>
      <c r="P25" s="63">
        <v>9</v>
      </c>
      <c r="Q25" s="64">
        <f>IF(P25="","",VLOOKUP(P25,'Bodové hodnocení'!$A$1:$B$20,2,FALSE))</f>
        <v>3</v>
      </c>
    </row>
    <row r="26" spans="1:17" ht="15.75">
      <c r="A26" s="66" t="s">
        <v>25</v>
      </c>
      <c r="B26" s="160" t="s">
        <v>7</v>
      </c>
      <c r="C26" s="67">
        <v>27.715</v>
      </c>
      <c r="D26" s="126">
        <v>28.214</v>
      </c>
      <c r="E26" s="69">
        <f t="shared" si="13"/>
        <v>28.214</v>
      </c>
      <c r="F26" s="74">
        <f t="shared" si="8"/>
        <v>9</v>
      </c>
      <c r="G26" s="314">
        <v>52.917</v>
      </c>
      <c r="H26" s="315"/>
      <c r="I26" s="308">
        <f t="shared" si="9"/>
        <v>52.917</v>
      </c>
      <c r="J26" s="315">
        <v>65.598</v>
      </c>
      <c r="K26" s="315"/>
      <c r="L26" s="308">
        <f t="shared" si="7"/>
        <v>65.598</v>
      </c>
      <c r="M26" s="310">
        <f t="shared" si="10"/>
        <v>52.917</v>
      </c>
      <c r="N26" s="105">
        <f t="shared" si="11"/>
        <v>3</v>
      </c>
      <c r="O26" s="75">
        <f t="shared" si="12"/>
        <v>12</v>
      </c>
      <c r="P26" s="76">
        <f aca="true" t="shared" si="14" ref="P26:P32">IF(O26="","",RANK(O26,$O$19:$O$32,1))</f>
        <v>5</v>
      </c>
      <c r="Q26" s="77">
        <f>IF(P26="","",VLOOKUP(P26,'Bodové hodnocení'!$A$1:$B$20,2,FALSE))</f>
        <v>7</v>
      </c>
    </row>
    <row r="27" spans="1:17" ht="15.75">
      <c r="A27" s="78" t="s">
        <v>26</v>
      </c>
      <c r="B27" s="26" t="s">
        <v>12</v>
      </c>
      <c r="C27" s="79">
        <v>17.018</v>
      </c>
      <c r="D27" s="109">
        <v>15.429</v>
      </c>
      <c r="E27" s="55">
        <f t="shared" si="13"/>
        <v>17.018</v>
      </c>
      <c r="F27" s="111">
        <f t="shared" si="8"/>
        <v>1</v>
      </c>
      <c r="G27" s="316">
        <v>50.309</v>
      </c>
      <c r="H27" s="304"/>
      <c r="I27" s="305">
        <f t="shared" si="9"/>
        <v>50.309</v>
      </c>
      <c r="J27" s="304" t="s">
        <v>85</v>
      </c>
      <c r="K27" s="304"/>
      <c r="L27" s="305" t="s">
        <v>85</v>
      </c>
      <c r="M27" s="306">
        <f t="shared" si="10"/>
        <v>50.309</v>
      </c>
      <c r="N27" s="83">
        <f t="shared" si="11"/>
        <v>1</v>
      </c>
      <c r="O27" s="84">
        <f t="shared" si="12"/>
        <v>2</v>
      </c>
      <c r="P27" s="63">
        <f t="shared" si="14"/>
        <v>1</v>
      </c>
      <c r="Q27" s="64">
        <f>IF(P27="","",VLOOKUP(P27,'Bodové hodnocení'!$A$1:$B$20,2,FALSE))</f>
        <v>11</v>
      </c>
    </row>
    <row r="28" spans="1:17" ht="15.75">
      <c r="A28" s="66" t="s">
        <v>27</v>
      </c>
      <c r="B28" s="163" t="s">
        <v>10</v>
      </c>
      <c r="C28" s="67">
        <v>21.977</v>
      </c>
      <c r="D28" s="126">
        <v>24.34</v>
      </c>
      <c r="E28" s="69">
        <f t="shared" si="13"/>
        <v>24.34</v>
      </c>
      <c r="F28" s="74">
        <f t="shared" si="8"/>
        <v>8</v>
      </c>
      <c r="G28" s="314">
        <v>66.287</v>
      </c>
      <c r="H28" s="315"/>
      <c r="I28" s="308">
        <f t="shared" si="9"/>
        <v>66.287</v>
      </c>
      <c r="J28" s="315"/>
      <c r="K28" s="315"/>
      <c r="L28" s="308">
        <f t="shared" si="7"/>
      </c>
      <c r="M28" s="310">
        <f t="shared" si="10"/>
        <v>66.287</v>
      </c>
      <c r="N28" s="105">
        <f t="shared" si="11"/>
        <v>11</v>
      </c>
      <c r="O28" s="75">
        <f t="shared" si="12"/>
        <v>19</v>
      </c>
      <c r="P28" s="76">
        <f t="shared" si="14"/>
        <v>10</v>
      </c>
      <c r="Q28" s="77">
        <f>IF(P28="","",VLOOKUP(P28,'Bodové hodnocení'!$A$1:$B$20,2,FALSE))</f>
        <v>2</v>
      </c>
    </row>
    <row r="29" spans="1:17" ht="15.75">
      <c r="A29" s="113" t="s">
        <v>28</v>
      </c>
      <c r="B29" s="26" t="s">
        <v>4</v>
      </c>
      <c r="C29" s="79">
        <v>22.207</v>
      </c>
      <c r="D29" s="109">
        <v>21.707</v>
      </c>
      <c r="E29" s="55">
        <f t="shared" si="13"/>
        <v>22.207</v>
      </c>
      <c r="F29" s="111">
        <f t="shared" si="8"/>
        <v>5</v>
      </c>
      <c r="G29" s="316">
        <v>62.539</v>
      </c>
      <c r="H29" s="304"/>
      <c r="I29" s="305">
        <f t="shared" si="9"/>
        <v>62.539</v>
      </c>
      <c r="J29" s="304">
        <v>66.964</v>
      </c>
      <c r="K29" s="304"/>
      <c r="L29" s="305">
        <f t="shared" si="7"/>
        <v>66.964</v>
      </c>
      <c r="M29" s="306">
        <f t="shared" si="10"/>
        <v>62.539</v>
      </c>
      <c r="N29" s="83">
        <f t="shared" si="11"/>
        <v>8</v>
      </c>
      <c r="O29" s="84">
        <f t="shared" si="12"/>
        <v>13</v>
      </c>
      <c r="P29" s="63">
        <f t="shared" si="14"/>
        <v>6</v>
      </c>
      <c r="Q29" s="64">
        <f>IF(P29="","",VLOOKUP(P29,'Bodové hodnocení'!$A$1:$B$20,2,FALSE))</f>
        <v>6</v>
      </c>
    </row>
    <row r="30" spans="1:17" ht="15.75">
      <c r="A30" s="66" t="s">
        <v>30</v>
      </c>
      <c r="B30" s="163" t="s">
        <v>5</v>
      </c>
      <c r="C30" s="67">
        <v>19.89</v>
      </c>
      <c r="D30" s="126">
        <v>17.891</v>
      </c>
      <c r="E30" s="69">
        <f t="shared" si="13"/>
        <v>19.89</v>
      </c>
      <c r="F30" s="74">
        <f t="shared" si="8"/>
        <v>3</v>
      </c>
      <c r="G30" s="314">
        <v>51.987</v>
      </c>
      <c r="H30" s="315"/>
      <c r="I30" s="308">
        <f t="shared" si="9"/>
        <v>51.987</v>
      </c>
      <c r="J30" s="315"/>
      <c r="K30" s="315"/>
      <c r="L30" s="308">
        <f t="shared" si="7"/>
      </c>
      <c r="M30" s="310">
        <f t="shared" si="10"/>
        <v>51.987</v>
      </c>
      <c r="N30" s="105">
        <f t="shared" si="11"/>
        <v>2</v>
      </c>
      <c r="O30" s="75">
        <f t="shared" si="12"/>
        <v>5</v>
      </c>
      <c r="P30" s="76">
        <f t="shared" si="14"/>
        <v>2</v>
      </c>
      <c r="Q30" s="77">
        <f>IF(P30="","",VLOOKUP(P30,'Bodové hodnocení'!$A$1:$B$20,2,FALSE))</f>
        <v>10</v>
      </c>
    </row>
    <row r="31" spans="1:17" ht="15.75">
      <c r="A31" s="113" t="s">
        <v>32</v>
      </c>
      <c r="B31" s="26" t="s">
        <v>8</v>
      </c>
      <c r="C31" s="79">
        <v>27.414</v>
      </c>
      <c r="D31" s="109">
        <v>29.323</v>
      </c>
      <c r="E31" s="55">
        <f t="shared" si="13"/>
        <v>29.323</v>
      </c>
      <c r="F31" s="111">
        <f t="shared" si="8"/>
        <v>10</v>
      </c>
      <c r="G31" s="316">
        <v>69.717</v>
      </c>
      <c r="H31" s="304"/>
      <c r="I31" s="305">
        <f t="shared" si="9"/>
        <v>69.717</v>
      </c>
      <c r="J31" s="304"/>
      <c r="K31" s="304"/>
      <c r="L31" s="305">
        <f t="shared" si="7"/>
      </c>
      <c r="M31" s="306">
        <f t="shared" si="10"/>
        <v>69.717</v>
      </c>
      <c r="N31" s="83">
        <f t="shared" si="11"/>
        <v>13</v>
      </c>
      <c r="O31" s="84">
        <f t="shared" si="12"/>
        <v>23</v>
      </c>
      <c r="P31" s="63">
        <f t="shared" si="14"/>
        <v>13</v>
      </c>
      <c r="Q31" s="64">
        <f>IF(P31="","",VLOOKUP(P31,'Bodové hodnocení'!$A$1:$B$20,2,FALSE))</f>
        <v>1</v>
      </c>
    </row>
    <row r="32" spans="1:17" ht="16.5" thickBot="1">
      <c r="A32" s="66" t="s">
        <v>59</v>
      </c>
      <c r="B32" s="160" t="s">
        <v>31</v>
      </c>
      <c r="C32" s="67">
        <v>42.644</v>
      </c>
      <c r="D32" s="126">
        <v>35.043</v>
      </c>
      <c r="E32" s="69">
        <f t="shared" si="13"/>
        <v>42.644</v>
      </c>
      <c r="F32" s="74">
        <f t="shared" si="8"/>
        <v>13</v>
      </c>
      <c r="G32" s="314">
        <v>63.753</v>
      </c>
      <c r="H32" s="315"/>
      <c r="I32" s="317">
        <f t="shared" si="9"/>
        <v>63.753</v>
      </c>
      <c r="J32" s="318">
        <v>66.445</v>
      </c>
      <c r="K32" s="318"/>
      <c r="L32" s="308">
        <f t="shared" si="7"/>
        <v>66.445</v>
      </c>
      <c r="M32" s="310">
        <f t="shared" si="10"/>
        <v>63.753</v>
      </c>
      <c r="N32" s="105">
        <f t="shared" si="11"/>
        <v>9</v>
      </c>
      <c r="O32" s="75">
        <f t="shared" si="12"/>
        <v>22</v>
      </c>
      <c r="P32" s="76">
        <f t="shared" si="14"/>
        <v>12</v>
      </c>
      <c r="Q32" s="77">
        <f>IF(P32="","",VLOOKUP(P32,'Bodové hodnocení'!$A$1:$B$20,2,FALSE))</f>
        <v>1</v>
      </c>
    </row>
    <row r="33" spans="1:17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4"/>
      <c r="Q33" s="39"/>
    </row>
  </sheetData>
  <sheetProtection selectLockedCells="1" selectUnlockedCells="1"/>
  <mergeCells count="13">
    <mergeCell ref="A17:B17"/>
    <mergeCell ref="C17:F17"/>
    <mergeCell ref="G17:N17"/>
    <mergeCell ref="O17:O18"/>
    <mergeCell ref="P17:P18"/>
    <mergeCell ref="Q17:Q18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71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90" zoomScaleNormal="90" zoomScalePageLayoutView="0" workbookViewId="0" topLeftCell="A1">
      <selection activeCell="E22" sqref="E22"/>
    </sheetView>
  </sheetViews>
  <sheetFormatPr defaultColWidth="9.140625" defaultRowHeight="15"/>
  <cols>
    <col min="1" max="1" width="9.140625" style="146" customWidth="1"/>
    <col min="2" max="2" width="20.8515625" style="146" customWidth="1"/>
    <col min="3" max="3" width="12.7109375" style="24" customWidth="1"/>
    <col min="4" max="7" width="12.7109375" style="146" customWidth="1"/>
    <col min="8" max="8" width="15.28125" style="146" customWidth="1"/>
    <col min="9" max="9" width="12.7109375" style="147" customWidth="1"/>
    <col min="10" max="10" width="12.7109375" style="146" customWidth="1"/>
    <col min="11" max="11" width="9.7109375" style="195" customWidth="1"/>
    <col min="12" max="17" width="9.140625" style="194" customWidth="1"/>
    <col min="18" max="16384" width="9.140625" style="24" customWidth="1"/>
  </cols>
  <sheetData>
    <row r="1" spans="1:11" ht="26.25" customHeight="1">
      <c r="A1" s="394" t="s">
        <v>82</v>
      </c>
      <c r="B1" s="394"/>
      <c r="C1" s="394"/>
      <c r="D1" s="394"/>
      <c r="E1" s="394"/>
      <c r="F1" s="394"/>
      <c r="G1" s="394"/>
      <c r="H1" s="394"/>
      <c r="I1" s="394"/>
      <c r="J1" s="394"/>
      <c r="K1" s="193"/>
    </row>
    <row r="2" spans="1:10" ht="28.5" thickBot="1">
      <c r="A2" s="395" t="s">
        <v>60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7" s="148" customFormat="1" ht="18" customHeight="1" thickBot="1">
      <c r="A3" s="187" t="s">
        <v>61</v>
      </c>
      <c r="B3" s="188" t="s">
        <v>2</v>
      </c>
      <c r="C3" s="280" t="s">
        <v>44</v>
      </c>
      <c r="D3" s="281" t="s">
        <v>58</v>
      </c>
      <c r="E3" s="281" t="s">
        <v>62</v>
      </c>
      <c r="F3" s="281" t="s">
        <v>63</v>
      </c>
      <c r="G3" s="282" t="s">
        <v>64</v>
      </c>
      <c r="H3" s="189" t="s">
        <v>65</v>
      </c>
      <c r="I3" s="190" t="s">
        <v>66</v>
      </c>
      <c r="J3" s="191" t="s">
        <v>38</v>
      </c>
      <c r="K3" s="196"/>
      <c r="L3" s="196"/>
      <c r="M3" s="196"/>
      <c r="N3" s="196"/>
      <c r="O3" s="196"/>
      <c r="P3" s="196"/>
      <c r="Q3" s="196"/>
    </row>
    <row r="4" spans="1:17" s="148" customFormat="1" ht="18" customHeight="1">
      <c r="A4" s="277" t="s">
        <v>20</v>
      </c>
      <c r="B4" s="173" t="s">
        <v>14</v>
      </c>
      <c r="C4" s="334">
        <v>0.0006850462962962963</v>
      </c>
      <c r="D4" s="335">
        <v>0.0006943981481481481</v>
      </c>
      <c r="E4" s="335">
        <v>0.000705324074074074</v>
      </c>
      <c r="F4" s="335">
        <v>0.0007541782407407407</v>
      </c>
      <c r="G4" s="336">
        <v>0.0007591319444444445</v>
      </c>
      <c r="H4" s="279">
        <f>IF(G4="","",SUM(C4:G4))</f>
        <v>0.0035980787037037036</v>
      </c>
      <c r="I4" s="149">
        <f aca="true" t="shared" si="0" ref="I4:I16">IF(H4="","",RANK(H4,$H$4:$H$16,1))</f>
        <v>1</v>
      </c>
      <c r="J4" s="198">
        <f>IF(I4="","",VLOOKUP(I4,'Bodové hodnocení'!$A$1:$B$20,2,FALSE))</f>
        <v>11</v>
      </c>
      <c r="K4" s="196"/>
      <c r="L4" s="196"/>
      <c r="M4" s="196"/>
      <c r="N4" s="196"/>
      <c r="O4" s="196"/>
      <c r="P4" s="196"/>
      <c r="Q4" s="196"/>
    </row>
    <row r="5" spans="1:17" s="148" customFormat="1" ht="18" customHeight="1">
      <c r="A5" s="285" t="s">
        <v>21</v>
      </c>
      <c r="B5" s="286" t="s">
        <v>6</v>
      </c>
      <c r="C5" s="301">
        <v>0.0007112384259259258</v>
      </c>
      <c r="D5" s="297">
        <v>0.0007226967592592593</v>
      </c>
      <c r="E5" s="297">
        <v>0.0007346990740740741</v>
      </c>
      <c r="F5" s="297">
        <v>0.0007845023148148148</v>
      </c>
      <c r="G5" s="298">
        <v>0.0008625578703703704</v>
      </c>
      <c r="H5" s="287">
        <f>IF(G5="","",SUM(C5:G5))</f>
        <v>0.0038156944444444445</v>
      </c>
      <c r="I5" s="288">
        <f t="shared" si="0"/>
        <v>2</v>
      </c>
      <c r="J5" s="289">
        <f>IF(I5="","",VLOOKUP(I5,'Bodové hodnocení'!$A$1:$B$20,2,FALSE))</f>
        <v>10</v>
      </c>
      <c r="K5" s="196"/>
      <c r="L5" s="196"/>
      <c r="M5" s="196"/>
      <c r="N5" s="196"/>
      <c r="O5" s="196"/>
      <c r="P5" s="196"/>
      <c r="Q5" s="196"/>
    </row>
    <row r="6" spans="1:17" s="148" customFormat="1" ht="18" customHeight="1">
      <c r="A6" s="192" t="s">
        <v>16</v>
      </c>
      <c r="B6" s="26" t="s">
        <v>13</v>
      </c>
      <c r="C6" s="292">
        <v>0.0006129513888888889</v>
      </c>
      <c r="D6" s="278">
        <v>0.0007530092592592593</v>
      </c>
      <c r="E6" s="278">
        <v>0.0007628009259259259</v>
      </c>
      <c r="F6" s="278">
        <v>0.0008827662037037038</v>
      </c>
      <c r="G6" s="291">
        <v>0.0008845601851851853</v>
      </c>
      <c r="H6" s="279">
        <f>IF(G6="","",SUM(C6:G6))</f>
        <v>0.003896087962962963</v>
      </c>
      <c r="I6" s="149">
        <f t="shared" si="0"/>
        <v>3</v>
      </c>
      <c r="J6" s="198">
        <f>IF(I6="","",VLOOKUP(I6,'Bodové hodnocení'!$A$1:$B$20,2,FALSE))</f>
        <v>9</v>
      </c>
      <c r="K6" s="196"/>
      <c r="L6" s="196"/>
      <c r="M6" s="196"/>
      <c r="N6" s="196"/>
      <c r="O6" s="196"/>
      <c r="P6" s="196"/>
      <c r="Q6" s="196"/>
    </row>
    <row r="7" spans="1:17" s="148" customFormat="1" ht="18" customHeight="1">
      <c r="A7" s="285" t="s">
        <v>19</v>
      </c>
      <c r="B7" s="286" t="s">
        <v>5</v>
      </c>
      <c r="C7" s="343">
        <v>0.0005966087962962963</v>
      </c>
      <c r="D7" s="344">
        <v>0.0007513773148148149</v>
      </c>
      <c r="E7" s="344">
        <v>0.000759375</v>
      </c>
      <c r="F7" s="344">
        <v>0.0008730671296296296</v>
      </c>
      <c r="G7" s="345">
        <v>0.0009593981481481481</v>
      </c>
      <c r="H7" s="287">
        <f>IF(G7="","",SUM(C7:G7))</f>
        <v>0.0039398263888888885</v>
      </c>
      <c r="I7" s="288">
        <f t="shared" si="0"/>
        <v>4</v>
      </c>
      <c r="J7" s="289">
        <f>IF(I7="","",VLOOKUP(I7,'Bodové hodnocení'!$A$1:$B$20,2,FALSE))</f>
        <v>8</v>
      </c>
      <c r="K7" s="196"/>
      <c r="L7" s="196"/>
      <c r="M7" s="196"/>
      <c r="N7" s="196"/>
      <c r="O7" s="196"/>
      <c r="P7" s="196"/>
      <c r="Q7" s="196"/>
    </row>
    <row r="8" spans="1:17" s="148" customFormat="1" ht="18" customHeight="1">
      <c r="A8" s="192" t="s">
        <v>22</v>
      </c>
      <c r="B8" s="30" t="s">
        <v>4</v>
      </c>
      <c r="C8" s="292">
        <v>0.0007332523148148147</v>
      </c>
      <c r="D8" s="278">
        <v>0.0008060300925925926</v>
      </c>
      <c r="E8" s="278">
        <v>0.0008716550925925925</v>
      </c>
      <c r="F8" s="338">
        <v>0.0008773726851851851</v>
      </c>
      <c r="G8" s="291">
        <v>0.0008919212962962963</v>
      </c>
      <c r="H8" s="279">
        <f>IF(G8="","",SUM(C8:G8))</f>
        <v>0.004180231481481481</v>
      </c>
      <c r="I8" s="149">
        <f t="shared" si="0"/>
        <v>5</v>
      </c>
      <c r="J8" s="198">
        <f>IF(I8="","",VLOOKUP(I8,'Bodové hodnocení'!$A$1:$B$20,2,FALSE))</f>
        <v>7</v>
      </c>
      <c r="K8" s="196"/>
      <c r="L8" s="196"/>
      <c r="M8" s="196"/>
      <c r="N8" s="196"/>
      <c r="O8" s="196"/>
      <c r="P8" s="196"/>
      <c r="Q8" s="196"/>
    </row>
    <row r="9" spans="1:17" s="148" customFormat="1" ht="18" customHeight="1">
      <c r="A9" s="285" t="s">
        <v>18</v>
      </c>
      <c r="B9" s="290" t="s">
        <v>12</v>
      </c>
      <c r="C9" s="301">
        <v>0.0007162847222222222</v>
      </c>
      <c r="D9" s="297">
        <v>0.0007808333333333332</v>
      </c>
      <c r="E9" s="297">
        <v>0.0008470023148148148</v>
      </c>
      <c r="F9" s="297">
        <v>0.0008881828703703703</v>
      </c>
      <c r="G9" s="298">
        <v>0.0009640509259259258</v>
      </c>
      <c r="H9" s="287">
        <f aca="true" t="shared" si="1" ref="H9:H15">IF(G9="","",SUM(C9:G9))</f>
        <v>0.004196354166666666</v>
      </c>
      <c r="I9" s="288">
        <f t="shared" si="0"/>
        <v>6</v>
      </c>
      <c r="J9" s="289">
        <f>IF(I9="","",VLOOKUP(I9,'Bodové hodnocení'!$A$1:$B$20,2,FALSE))</f>
        <v>6</v>
      </c>
      <c r="K9" s="196"/>
      <c r="L9" s="196"/>
      <c r="M9" s="196"/>
      <c r="N9" s="196"/>
      <c r="O9" s="196"/>
      <c r="P9" s="196"/>
      <c r="Q9" s="196"/>
    </row>
    <row r="10" spans="1:17" s="148" customFormat="1" ht="18" customHeight="1">
      <c r="A10" s="192" t="s">
        <v>23</v>
      </c>
      <c r="B10" s="30" t="s">
        <v>17</v>
      </c>
      <c r="C10" s="337">
        <v>0.0007239004629629631</v>
      </c>
      <c r="D10" s="338">
        <v>0.0008862847222222223</v>
      </c>
      <c r="E10" s="338">
        <v>0.0009028240740740741</v>
      </c>
      <c r="F10" s="338">
        <v>0.0010031944444444444</v>
      </c>
      <c r="G10" s="339">
        <v>0.0010253703703703703</v>
      </c>
      <c r="H10" s="279">
        <f t="shared" si="1"/>
        <v>0.004541574074074074</v>
      </c>
      <c r="I10" s="149">
        <f t="shared" si="0"/>
        <v>7</v>
      </c>
      <c r="J10" s="198">
        <f>IF(I10="","",VLOOKUP(I10,'Bodové hodnocení'!$A$1:$B$20,2,FALSE))</f>
        <v>5</v>
      </c>
      <c r="K10" s="196"/>
      <c r="L10" s="196"/>
      <c r="M10" s="196"/>
      <c r="N10" s="196"/>
      <c r="O10" s="196"/>
      <c r="P10" s="196"/>
      <c r="Q10" s="196"/>
    </row>
    <row r="11" spans="1:17" s="148" customFormat="1" ht="18" customHeight="1">
      <c r="A11" s="285" t="s">
        <v>28</v>
      </c>
      <c r="B11" s="290" t="s">
        <v>10</v>
      </c>
      <c r="C11" s="301">
        <v>0.0008180671296296296</v>
      </c>
      <c r="D11" s="297">
        <v>0.0008605555555555557</v>
      </c>
      <c r="E11" s="297">
        <v>0.0009051041666666666</v>
      </c>
      <c r="F11" s="297">
        <v>0.0009336458333333335</v>
      </c>
      <c r="G11" s="298">
        <v>0.0010944444444444443</v>
      </c>
      <c r="H11" s="287">
        <f t="shared" si="1"/>
        <v>0.00461181712962963</v>
      </c>
      <c r="I11" s="288">
        <f t="shared" si="0"/>
        <v>8</v>
      </c>
      <c r="J11" s="289">
        <f>IF(I11="","",VLOOKUP(I11,'Bodové hodnocení'!$A$1:$B$20,2,FALSE))</f>
        <v>4</v>
      </c>
      <c r="K11" s="196"/>
      <c r="L11" s="196"/>
      <c r="M11" s="196"/>
      <c r="N11" s="196"/>
      <c r="O11" s="196"/>
      <c r="P11" s="196"/>
      <c r="Q11" s="196"/>
    </row>
    <row r="12" spans="1:17" s="148" customFormat="1" ht="18" customHeight="1">
      <c r="A12" s="192" t="s">
        <v>25</v>
      </c>
      <c r="B12" s="276" t="s">
        <v>7</v>
      </c>
      <c r="C12" s="292">
        <v>0.0009211111111111112</v>
      </c>
      <c r="D12" s="278">
        <v>0.0009696296296296296</v>
      </c>
      <c r="E12" s="278">
        <v>0.0009920717592592592</v>
      </c>
      <c r="F12" s="278">
        <v>0.0011446296296296296</v>
      </c>
      <c r="G12" s="339">
        <v>0.0012467824074074076</v>
      </c>
      <c r="H12" s="279">
        <f t="shared" si="1"/>
        <v>0.0052742245370370365</v>
      </c>
      <c r="I12" s="149">
        <f t="shared" si="0"/>
        <v>9</v>
      </c>
      <c r="J12" s="198">
        <f>IF(I12="","",VLOOKUP(I12,'Bodové hodnocení'!$A$1:$B$20,2,FALSE))</f>
        <v>3</v>
      </c>
      <c r="K12" s="196"/>
      <c r="L12" s="196"/>
      <c r="M12" s="196"/>
      <c r="N12" s="196"/>
      <c r="O12" s="196"/>
      <c r="P12" s="196"/>
      <c r="Q12" s="196"/>
    </row>
    <row r="13" spans="1:17" s="148" customFormat="1" ht="18" customHeight="1">
      <c r="A13" s="285" t="s">
        <v>27</v>
      </c>
      <c r="B13" s="286" t="s">
        <v>8</v>
      </c>
      <c r="C13" s="343">
        <v>0.0008391203703703703</v>
      </c>
      <c r="D13" s="297">
        <v>0.0009490856481481482</v>
      </c>
      <c r="E13" s="297">
        <v>0.0011561458333333332</v>
      </c>
      <c r="F13" s="297">
        <v>0.0012079745370370371</v>
      </c>
      <c r="G13" s="298">
        <v>0.0012391319444444444</v>
      </c>
      <c r="H13" s="287">
        <f t="shared" si="1"/>
        <v>0.005391458333333333</v>
      </c>
      <c r="I13" s="288">
        <f t="shared" si="0"/>
        <v>10</v>
      </c>
      <c r="J13" s="289">
        <f>IF(I13="","",VLOOKUP(I13,'Bodové hodnocení'!$A$1:$B$20,2,FALSE))</f>
        <v>2</v>
      </c>
      <c r="K13" s="196"/>
      <c r="L13" s="196"/>
      <c r="M13" s="196"/>
      <c r="N13" s="196"/>
      <c r="O13" s="196"/>
      <c r="P13" s="196"/>
      <c r="Q13" s="196"/>
    </row>
    <row r="14" spans="1:17" s="148" customFormat="1" ht="18" customHeight="1">
      <c r="A14" s="192" t="s">
        <v>26</v>
      </c>
      <c r="B14" s="26" t="s">
        <v>24</v>
      </c>
      <c r="C14" s="292">
        <v>0.0009182407407407407</v>
      </c>
      <c r="D14" s="278">
        <v>0.0009989699074074074</v>
      </c>
      <c r="E14" s="278">
        <v>0.0010247569444444442</v>
      </c>
      <c r="F14" s="278">
        <v>0.0010927314814814814</v>
      </c>
      <c r="G14" s="291">
        <v>0.0014115856481481481</v>
      </c>
      <c r="H14" s="279">
        <f t="shared" si="1"/>
        <v>0.005446284722222222</v>
      </c>
      <c r="I14" s="149">
        <f t="shared" si="0"/>
        <v>11</v>
      </c>
      <c r="J14" s="198">
        <f>IF(I14="","",VLOOKUP(I14,'Bodové hodnocení'!$A$1:$B$20,2,FALSE))</f>
        <v>1</v>
      </c>
      <c r="K14" s="196"/>
      <c r="L14" s="196"/>
      <c r="M14" s="196"/>
      <c r="N14" s="196"/>
      <c r="O14" s="196"/>
      <c r="P14" s="196"/>
      <c r="Q14" s="196"/>
    </row>
    <row r="15" spans="1:17" s="148" customFormat="1" ht="18" customHeight="1">
      <c r="A15" s="285" t="s">
        <v>30</v>
      </c>
      <c r="B15" s="286" t="s">
        <v>69</v>
      </c>
      <c r="C15" s="301">
        <v>0.0008858217592592593</v>
      </c>
      <c r="D15" s="344">
        <v>0.0010063773148148148</v>
      </c>
      <c r="E15" s="297">
        <v>0.0011716319444444443</v>
      </c>
      <c r="F15" s="297">
        <v>0.001183576388888889</v>
      </c>
      <c r="G15" s="298">
        <v>0.0013686921296296296</v>
      </c>
      <c r="H15" s="287">
        <f t="shared" si="1"/>
        <v>0.005616099537037037</v>
      </c>
      <c r="I15" s="288">
        <f t="shared" si="0"/>
        <v>12</v>
      </c>
      <c r="J15" s="289">
        <f>IF(I15="","",VLOOKUP(I15,'Bodové hodnocení'!$A$1:$B$20,2,FALSE))</f>
        <v>1</v>
      </c>
      <c r="K15" s="196"/>
      <c r="L15" s="196"/>
      <c r="M15" s="196"/>
      <c r="N15" s="196"/>
      <c r="O15" s="196"/>
      <c r="P15" s="196"/>
      <c r="Q15" s="196"/>
    </row>
    <row r="16" spans="1:17" s="148" customFormat="1" ht="18" customHeight="1" thickBot="1">
      <c r="A16" s="340" t="s">
        <v>32</v>
      </c>
      <c r="B16" s="207" t="s">
        <v>29</v>
      </c>
      <c r="C16" s="341">
        <v>0.0020776851851851855</v>
      </c>
      <c r="D16" s="342">
        <v>0.0006880555555555556</v>
      </c>
      <c r="E16" s="293">
        <v>0.006944444444444444</v>
      </c>
      <c r="F16" s="293">
        <v>0.006944444444444444</v>
      </c>
      <c r="G16" s="294">
        <v>0.006944444444444444</v>
      </c>
      <c r="H16" s="279">
        <f>IF(G16="","",SUM(C16:G16))</f>
        <v>0.023599074074074074</v>
      </c>
      <c r="I16" s="149">
        <f t="shared" si="0"/>
        <v>13</v>
      </c>
      <c r="J16" s="198">
        <f>IF(I16="","",VLOOKUP(I16,'Bodové hodnocení'!$A$1:$B$20,2,FALSE))</f>
        <v>1</v>
      </c>
      <c r="K16" s="196"/>
      <c r="L16" s="196"/>
      <c r="M16" s="196"/>
      <c r="N16" s="196"/>
      <c r="O16" s="196"/>
      <c r="P16" s="196"/>
      <c r="Q16" s="196"/>
    </row>
    <row r="17" spans="1:17" s="148" customFormat="1" ht="29.25" customHeight="1" thickBot="1">
      <c r="A17" s="396" t="s">
        <v>67</v>
      </c>
      <c r="B17" s="396"/>
      <c r="C17" s="395"/>
      <c r="D17" s="395"/>
      <c r="E17" s="395"/>
      <c r="F17" s="395"/>
      <c r="G17" s="395"/>
      <c r="H17" s="396"/>
      <c r="I17" s="396"/>
      <c r="J17" s="396"/>
      <c r="K17" s="196"/>
      <c r="L17" s="196"/>
      <c r="M17" s="196"/>
      <c r="N17" s="196"/>
      <c r="O17" s="196"/>
      <c r="P17" s="196"/>
      <c r="Q17" s="196"/>
    </row>
    <row r="18" spans="1:17" s="148" customFormat="1" ht="18" customHeight="1" thickBot="1">
      <c r="A18" s="199" t="s">
        <v>61</v>
      </c>
      <c r="B18" s="200" t="s">
        <v>2</v>
      </c>
      <c r="C18" s="201" t="s">
        <v>44</v>
      </c>
      <c r="D18" s="202" t="s">
        <v>58</v>
      </c>
      <c r="E18" s="202" t="s">
        <v>62</v>
      </c>
      <c r="F18" s="202" t="s">
        <v>63</v>
      </c>
      <c r="G18" s="203" t="s">
        <v>64</v>
      </c>
      <c r="H18" s="204" t="s">
        <v>65</v>
      </c>
      <c r="I18" s="205" t="s">
        <v>66</v>
      </c>
      <c r="J18" s="206" t="s">
        <v>38</v>
      </c>
      <c r="K18" s="196"/>
      <c r="L18" s="196"/>
      <c r="M18" s="196"/>
      <c r="N18" s="196"/>
      <c r="O18" s="196"/>
      <c r="P18" s="196"/>
      <c r="Q18" s="196"/>
    </row>
    <row r="19" spans="1:17" s="148" customFormat="1" ht="18" customHeight="1">
      <c r="A19" s="192" t="s">
        <v>16</v>
      </c>
      <c r="B19" s="173" t="s">
        <v>12</v>
      </c>
      <c r="C19" s="319">
        <v>0.0005671643518518518</v>
      </c>
      <c r="D19" s="320">
        <v>0.0005861342592592593</v>
      </c>
      <c r="E19" s="320">
        <v>0.0006189467592592591</v>
      </c>
      <c r="F19" s="320">
        <v>0.0006865972222222222</v>
      </c>
      <c r="G19" s="321">
        <v>0.0007082175925925926</v>
      </c>
      <c r="H19" s="291">
        <f>IF(G19="","",SUM(C19:G19))</f>
        <v>0.003167060185185185</v>
      </c>
      <c r="I19" s="272">
        <f aca="true" t="shared" si="2" ref="I19:I31">IF(H19="","",RANK(H19,$H$19:$H$31,1))</f>
        <v>1</v>
      </c>
      <c r="J19" s="273">
        <f>IF(I19="","",VLOOKUP(I19,'Bodové hodnocení'!$A$1:$B$20,2,FALSE))</f>
        <v>11</v>
      </c>
      <c r="K19" s="196"/>
      <c r="L19" s="196"/>
      <c r="M19" s="196"/>
      <c r="N19" s="196"/>
      <c r="O19" s="196"/>
      <c r="P19" s="196"/>
      <c r="Q19" s="196"/>
    </row>
    <row r="20" spans="1:17" s="148" customFormat="1" ht="18" customHeight="1">
      <c r="A20" s="285" t="s">
        <v>21</v>
      </c>
      <c r="B20" s="286" t="s">
        <v>14</v>
      </c>
      <c r="C20" s="346">
        <v>0.0006117592592592593</v>
      </c>
      <c r="D20" s="347">
        <v>0.0006373842592592593</v>
      </c>
      <c r="E20" s="348">
        <v>0.0006565972222222222</v>
      </c>
      <c r="F20" s="348">
        <v>0.0006822337962962963</v>
      </c>
      <c r="G20" s="349">
        <v>0.0006965972222222223</v>
      </c>
      <c r="H20" s="298">
        <f aca="true" t="shared" si="3" ref="H20:H31">IF(G20="","",SUM(C20:G20))</f>
        <v>0.003284571759259259</v>
      </c>
      <c r="I20" s="299">
        <f t="shared" si="2"/>
        <v>2</v>
      </c>
      <c r="J20" s="289">
        <f>IF(I20="","",VLOOKUP(I20,'Bodové hodnocení'!$A$1:$B$20,2,FALSE))</f>
        <v>10</v>
      </c>
      <c r="K20" s="196"/>
      <c r="L20" s="196"/>
      <c r="M20" s="196"/>
      <c r="N20" s="196"/>
      <c r="O20" s="196"/>
      <c r="P20" s="196"/>
      <c r="Q20" s="196"/>
    </row>
    <row r="21" spans="1:17" s="148" customFormat="1" ht="18" customHeight="1">
      <c r="A21" s="192" t="s">
        <v>20</v>
      </c>
      <c r="B21" s="26" t="s">
        <v>6</v>
      </c>
      <c r="C21" s="322">
        <v>0.0006027314814814815</v>
      </c>
      <c r="D21" s="323">
        <v>0.0006128125000000001</v>
      </c>
      <c r="E21" s="323">
        <v>0.0006822800925925925</v>
      </c>
      <c r="F21" s="323">
        <v>0.0006918518518518519</v>
      </c>
      <c r="G21" s="326">
        <v>0.0007353935185185185</v>
      </c>
      <c r="H21" s="291">
        <f>IF(G21="","",SUM(C21:G21))</f>
        <v>0.0033250694444444443</v>
      </c>
      <c r="I21" s="274">
        <f t="shared" si="2"/>
        <v>3</v>
      </c>
      <c r="J21" s="198">
        <f>IF(I21="","",VLOOKUP(I21,'Bodové hodnocení'!$A$1:$B$20,2,FALSE))</f>
        <v>9</v>
      </c>
      <c r="K21" s="196"/>
      <c r="L21" s="196"/>
      <c r="M21" s="196"/>
      <c r="N21" s="196"/>
      <c r="O21" s="196"/>
      <c r="P21" s="196"/>
      <c r="Q21" s="196"/>
    </row>
    <row r="22" spans="1:17" s="148" customFormat="1" ht="18" customHeight="1">
      <c r="A22" s="285" t="s">
        <v>19</v>
      </c>
      <c r="B22" s="286" t="s">
        <v>7</v>
      </c>
      <c r="C22" s="346">
        <v>0.0005938078703703703</v>
      </c>
      <c r="D22" s="347">
        <v>0.0007202893518518518</v>
      </c>
      <c r="E22" s="347">
        <v>0.0007394560185185186</v>
      </c>
      <c r="F22" s="347">
        <v>0.0007425231481481481</v>
      </c>
      <c r="G22" s="349">
        <v>0.0007531597222222222</v>
      </c>
      <c r="H22" s="298">
        <f t="shared" si="3"/>
        <v>0.003549236111111111</v>
      </c>
      <c r="I22" s="299">
        <f t="shared" si="2"/>
        <v>4</v>
      </c>
      <c r="J22" s="289">
        <f>IF(I22="","",VLOOKUP(I22,'Bodové hodnocení'!$A$1:$B$20,2,FALSE))</f>
        <v>8</v>
      </c>
      <c r="K22" s="196"/>
      <c r="L22" s="196"/>
      <c r="M22" s="196"/>
      <c r="N22" s="196"/>
      <c r="O22" s="196"/>
      <c r="P22" s="196"/>
      <c r="Q22" s="196"/>
    </row>
    <row r="23" spans="1:17" s="148" customFormat="1" ht="18" customHeight="1">
      <c r="A23" s="192" t="s">
        <v>18</v>
      </c>
      <c r="B23" s="30" t="s">
        <v>13</v>
      </c>
      <c r="C23" s="327">
        <v>0.0005915277777777777</v>
      </c>
      <c r="D23" s="324">
        <v>0.0006449537037037037</v>
      </c>
      <c r="E23" s="324">
        <v>0.0006719097222222221</v>
      </c>
      <c r="F23" s="324">
        <v>0.0007424652777777778</v>
      </c>
      <c r="G23" s="326">
        <v>0.0009122916666666666</v>
      </c>
      <c r="H23" s="291">
        <f t="shared" si="3"/>
        <v>0.0035631481481481478</v>
      </c>
      <c r="I23" s="274">
        <f t="shared" si="2"/>
        <v>5</v>
      </c>
      <c r="J23" s="198">
        <f>IF(I23="","",VLOOKUP(I23,'Bodové hodnocení'!$A$1:$B$20,2,FALSE))</f>
        <v>7</v>
      </c>
      <c r="K23" s="196"/>
      <c r="L23" s="196"/>
      <c r="M23" s="196"/>
      <c r="N23" s="196"/>
      <c r="O23" s="196"/>
      <c r="P23" s="196"/>
      <c r="Q23" s="196"/>
    </row>
    <row r="24" spans="1:17" s="150" customFormat="1" ht="18" customHeight="1">
      <c r="A24" s="285" t="s">
        <v>59</v>
      </c>
      <c r="B24" s="290" t="s">
        <v>29</v>
      </c>
      <c r="C24" s="346">
        <v>0.0006710532407407407</v>
      </c>
      <c r="D24" s="347">
        <v>0.0007075925925925926</v>
      </c>
      <c r="E24" s="347">
        <v>0.0007137268518518518</v>
      </c>
      <c r="F24" s="347">
        <v>0.0007505555555555555</v>
      </c>
      <c r="G24" s="349">
        <v>0.0007630902777777777</v>
      </c>
      <c r="H24" s="298">
        <f t="shared" si="3"/>
        <v>0.003606018518518518</v>
      </c>
      <c r="I24" s="299">
        <f t="shared" si="2"/>
        <v>6</v>
      </c>
      <c r="J24" s="289">
        <f>IF(I24="","",VLOOKUP(I24,'Bodové hodnocení'!$A$1:$B$20,2,FALSE))</f>
        <v>6</v>
      </c>
      <c r="K24" s="196"/>
      <c r="L24" s="196"/>
      <c r="M24" s="197"/>
      <c r="N24" s="197"/>
      <c r="O24" s="197"/>
      <c r="P24" s="197"/>
      <c r="Q24" s="197"/>
    </row>
    <row r="25" spans="1:17" s="148" customFormat="1" ht="18" customHeight="1">
      <c r="A25" s="192" t="s">
        <v>25</v>
      </c>
      <c r="B25" s="30" t="s">
        <v>5</v>
      </c>
      <c r="C25" s="328">
        <v>0.0006424074074074074</v>
      </c>
      <c r="D25" s="323">
        <v>0.0006452777777777778</v>
      </c>
      <c r="E25" s="323">
        <v>0.0006625</v>
      </c>
      <c r="F25" s="324">
        <v>0.000769861111111111</v>
      </c>
      <c r="G25" s="325">
        <v>0.0008926388888888889</v>
      </c>
      <c r="H25" s="291">
        <f t="shared" si="3"/>
        <v>0.003612685185185185</v>
      </c>
      <c r="I25" s="274">
        <f t="shared" si="2"/>
        <v>7</v>
      </c>
      <c r="J25" s="198">
        <f>IF(I25="","",VLOOKUP(I25,'Bodové hodnocení'!$A$1:$B$20,2,FALSE))</f>
        <v>5</v>
      </c>
      <c r="K25" s="196"/>
      <c r="L25" s="196"/>
      <c r="M25" s="196"/>
      <c r="N25" s="196"/>
      <c r="O25" s="196"/>
      <c r="P25" s="196"/>
      <c r="Q25" s="196"/>
    </row>
    <row r="26" spans="1:17" s="148" customFormat="1" ht="18" customHeight="1">
      <c r="A26" s="285" t="s">
        <v>23</v>
      </c>
      <c r="B26" s="290" t="s">
        <v>17</v>
      </c>
      <c r="C26" s="346">
        <v>0.000728888888888889</v>
      </c>
      <c r="D26" s="348">
        <v>0.0007332407407407407</v>
      </c>
      <c r="E26" s="348">
        <v>0.0007520717592592593</v>
      </c>
      <c r="F26" s="347">
        <v>0.0007656365740740741</v>
      </c>
      <c r="G26" s="349">
        <v>0.0007823958333333333</v>
      </c>
      <c r="H26" s="298">
        <f t="shared" si="3"/>
        <v>0.003762233796296296</v>
      </c>
      <c r="I26" s="299">
        <f t="shared" si="2"/>
        <v>8</v>
      </c>
      <c r="J26" s="289">
        <f>IF(I26="","",VLOOKUP(I26,'Bodové hodnocení'!$A$1:$B$20,2,FALSE))</f>
        <v>4</v>
      </c>
      <c r="K26" s="196"/>
      <c r="L26" s="196"/>
      <c r="M26" s="196"/>
      <c r="N26" s="196"/>
      <c r="O26" s="196"/>
      <c r="P26" s="196"/>
      <c r="Q26" s="196"/>
    </row>
    <row r="27" spans="1:17" s="148" customFormat="1" ht="18" customHeight="1">
      <c r="A27" s="192" t="s">
        <v>28</v>
      </c>
      <c r="B27" s="26" t="s">
        <v>69</v>
      </c>
      <c r="C27" s="327">
        <v>0.0005933217592592593</v>
      </c>
      <c r="D27" s="324">
        <v>0.0007205324074074074</v>
      </c>
      <c r="E27" s="324">
        <v>0.0007502430555555555</v>
      </c>
      <c r="F27" s="329">
        <v>0.0007688541666666667</v>
      </c>
      <c r="G27" s="326">
        <v>0.0009985416666666667</v>
      </c>
      <c r="H27" s="291">
        <f t="shared" si="3"/>
        <v>0.003831493055555556</v>
      </c>
      <c r="I27" s="274">
        <f t="shared" si="2"/>
        <v>9</v>
      </c>
      <c r="J27" s="198">
        <f>IF(I27="","",VLOOKUP(I27,'Bodové hodnocení'!$A$1:$B$20,2,FALSE))</f>
        <v>3</v>
      </c>
      <c r="K27" s="196"/>
      <c r="L27" s="196"/>
      <c r="M27" s="196"/>
      <c r="N27" s="196"/>
      <c r="O27" s="196"/>
      <c r="P27" s="196"/>
      <c r="Q27" s="196"/>
    </row>
    <row r="28" spans="1:17" s="148" customFormat="1" ht="18" customHeight="1">
      <c r="A28" s="300" t="s">
        <v>26</v>
      </c>
      <c r="B28" s="290" t="s">
        <v>24</v>
      </c>
      <c r="C28" s="350">
        <v>0.0006682060185185185</v>
      </c>
      <c r="D28" s="348">
        <v>0.0007890277777777778</v>
      </c>
      <c r="E28" s="351">
        <v>0.0008035069444444444</v>
      </c>
      <c r="F28" s="348">
        <v>0.0008094328703703704</v>
      </c>
      <c r="G28" s="352">
        <v>0.001057650462962963</v>
      </c>
      <c r="H28" s="298">
        <f>IF(G28="","",SUM(C28:G28))</f>
        <v>0.004127824074074074</v>
      </c>
      <c r="I28" s="299">
        <f t="shared" si="2"/>
        <v>10</v>
      </c>
      <c r="J28" s="289">
        <f>IF(I28="","",VLOOKUP(I28,'Bodové hodnocení'!$A$1:$B$20,2,FALSE))</f>
        <v>2</v>
      </c>
      <c r="K28" s="196"/>
      <c r="L28" s="196"/>
      <c r="M28" s="196"/>
      <c r="N28" s="196"/>
      <c r="O28" s="196"/>
      <c r="P28" s="196"/>
      <c r="Q28" s="196"/>
    </row>
    <row r="29" spans="1:17" s="148" customFormat="1" ht="18" customHeight="1">
      <c r="A29" s="330" t="s">
        <v>22</v>
      </c>
      <c r="B29" s="26" t="s">
        <v>4</v>
      </c>
      <c r="C29" s="328">
        <v>0.0006732407407407407</v>
      </c>
      <c r="D29" s="323">
        <v>0.0007464120370370371</v>
      </c>
      <c r="E29" s="323">
        <v>0.0007886226851851852</v>
      </c>
      <c r="F29" s="323">
        <v>0.0007990856481481482</v>
      </c>
      <c r="G29" s="325">
        <v>0.0011690277777777777</v>
      </c>
      <c r="H29" s="291">
        <f t="shared" si="3"/>
        <v>0.004176388888888889</v>
      </c>
      <c r="I29" s="274">
        <f t="shared" si="2"/>
        <v>11</v>
      </c>
      <c r="J29" s="198">
        <f>IF(I29="","",VLOOKUP(I29,'Bodové hodnocení'!$A$1:$B$20,2,FALSE))</f>
        <v>1</v>
      </c>
      <c r="K29" s="196"/>
      <c r="L29" s="196"/>
      <c r="M29" s="196"/>
      <c r="N29" s="196"/>
      <c r="O29" s="196"/>
      <c r="P29" s="196"/>
      <c r="Q29" s="196"/>
    </row>
    <row r="30" spans="1:17" s="148" customFormat="1" ht="18" customHeight="1">
      <c r="A30" s="300" t="s">
        <v>30</v>
      </c>
      <c r="B30" s="286" t="s">
        <v>8</v>
      </c>
      <c r="C30" s="350">
        <v>0.000600625</v>
      </c>
      <c r="D30" s="348">
        <v>0.000784375</v>
      </c>
      <c r="E30" s="347">
        <v>0.0009031712962962963</v>
      </c>
      <c r="F30" s="347">
        <v>0.0009269791666666666</v>
      </c>
      <c r="G30" s="349">
        <v>0.0010039583333333335</v>
      </c>
      <c r="H30" s="298">
        <f t="shared" si="3"/>
        <v>0.004219108796296296</v>
      </c>
      <c r="I30" s="299">
        <f t="shared" si="2"/>
        <v>12</v>
      </c>
      <c r="J30" s="289">
        <f>IF(I30="","",VLOOKUP(I30,'Bodové hodnocení'!$A$1:$B$20,2,FALSE))</f>
        <v>1</v>
      </c>
      <c r="K30" s="196"/>
      <c r="L30" s="196"/>
      <c r="M30" s="196"/>
      <c r="N30" s="196"/>
      <c r="O30" s="196"/>
      <c r="P30" s="196"/>
      <c r="Q30" s="196"/>
    </row>
    <row r="31" spans="1:17" s="148" customFormat="1" ht="18" customHeight="1" thickBot="1">
      <c r="A31" s="331" t="s">
        <v>32</v>
      </c>
      <c r="B31" s="332" t="s">
        <v>10</v>
      </c>
      <c r="C31" s="333">
        <v>0.0007191435185185186</v>
      </c>
      <c r="D31" s="283">
        <v>0.0007460763888888888</v>
      </c>
      <c r="E31" s="283">
        <v>0.0009611458333333334</v>
      </c>
      <c r="F31" s="283">
        <v>0.006944444444444444</v>
      </c>
      <c r="G31" s="284">
        <v>0.006944444444444444</v>
      </c>
      <c r="H31" s="294">
        <f t="shared" si="3"/>
        <v>0.016315254629629627</v>
      </c>
      <c r="I31" s="295">
        <f t="shared" si="2"/>
        <v>13</v>
      </c>
      <c r="J31" s="296">
        <f>IF(I31="","",VLOOKUP(I31,'Bodové hodnocení'!$A$1:$B$20,2,FALSE))</f>
        <v>1</v>
      </c>
      <c r="K31" s="196"/>
      <c r="L31" s="196"/>
      <c r="M31" s="196"/>
      <c r="N31" s="196"/>
      <c r="O31" s="196"/>
      <c r="P31" s="196"/>
      <c r="Q31" s="196"/>
    </row>
    <row r="32" spans="1:17" s="148" customFormat="1" ht="15.75" customHeight="1">
      <c r="A32" s="270"/>
      <c r="B32" s="159"/>
      <c r="C32" s="32"/>
      <c r="D32" s="270"/>
      <c r="E32" s="270"/>
      <c r="F32" s="270"/>
      <c r="G32" s="270"/>
      <c r="H32" s="270"/>
      <c r="I32" s="271"/>
      <c r="J32" s="270"/>
      <c r="K32" s="196"/>
      <c r="L32" s="196"/>
      <c r="M32" s="196"/>
      <c r="N32" s="196"/>
      <c r="O32" s="196"/>
      <c r="P32" s="196"/>
      <c r="Q32" s="196"/>
    </row>
    <row r="33" spans="1:17" s="148" customFormat="1" ht="15.75" customHeight="1">
      <c r="A33" s="146"/>
      <c r="B33" s="146"/>
      <c r="C33" s="24"/>
      <c r="D33" s="146"/>
      <c r="E33" s="146"/>
      <c r="F33" s="146"/>
      <c r="G33" s="146"/>
      <c r="H33" s="146"/>
      <c r="I33" s="147"/>
      <c r="J33" s="146"/>
      <c r="K33" s="196"/>
      <c r="L33" s="196"/>
      <c r="M33" s="196"/>
      <c r="N33" s="196"/>
      <c r="O33" s="196"/>
      <c r="P33" s="196"/>
      <c r="Q33" s="196"/>
    </row>
  </sheetData>
  <sheetProtection selectLockedCells="1" selectUnlockedCells="1"/>
  <mergeCells count="3">
    <mergeCell ref="A1:J1"/>
    <mergeCell ref="A2:J2"/>
    <mergeCell ref="A17:J17"/>
  </mergeCells>
  <printOptions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9" r:id="rId1"/>
  <headerFooter alignWithMargins="0">
    <oddFooter>&amp;CHlučinská liga mládeže - 7. ročník 2018 / 2019&amp;RPro HLM zpracoval Durlák Jan</oddFooter>
  </headerFooter>
  <ignoredErrors>
    <ignoredError sqref="H4:H1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90" zoomScaleNormal="90" zoomScaleSheetLayoutView="80" zoomScalePageLayoutView="0" workbookViewId="0" topLeftCell="A1">
      <selection activeCell="A34" sqref="A34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0" style="0" hidden="1" customWidth="1"/>
    <col min="10" max="11" width="10.7109375" style="0" customWidth="1"/>
    <col min="12" max="12" width="0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41" customWidth="1"/>
    <col min="17" max="17" width="10.7109375" style="130" customWidth="1"/>
    <col min="18" max="19" width="9.140625" style="42" customWidth="1"/>
    <col min="20" max="20" width="9.140625" style="41" customWidth="1"/>
  </cols>
  <sheetData>
    <row r="1" spans="1:17" ht="22.5">
      <c r="A1" s="377" t="s">
        <v>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ht="16.5" thickBot="1">
      <c r="A2" s="43"/>
    </row>
    <row r="3" spans="1:17" ht="15.75" customHeight="1" thickBot="1">
      <c r="A3" s="378" t="s">
        <v>33</v>
      </c>
      <c r="B3" s="378"/>
      <c r="C3" s="378" t="s">
        <v>34</v>
      </c>
      <c r="D3" s="378"/>
      <c r="E3" s="378"/>
      <c r="F3" s="378"/>
      <c r="G3" s="379" t="s">
        <v>47</v>
      </c>
      <c r="H3" s="379"/>
      <c r="I3" s="379"/>
      <c r="J3" s="379"/>
      <c r="K3" s="379"/>
      <c r="L3" s="379"/>
      <c r="M3" s="379"/>
      <c r="N3" s="379"/>
      <c r="O3" s="380" t="s">
        <v>36</v>
      </c>
      <c r="P3" s="381" t="s">
        <v>37</v>
      </c>
      <c r="Q3" s="382" t="s">
        <v>38</v>
      </c>
    </row>
    <row r="4" spans="1:17" ht="16.5" thickBot="1">
      <c r="A4" s="44" t="s">
        <v>39</v>
      </c>
      <c r="B4" s="45" t="s">
        <v>2</v>
      </c>
      <c r="C4" s="44" t="s">
        <v>40</v>
      </c>
      <c r="D4" s="46" t="s">
        <v>41</v>
      </c>
      <c r="E4" s="47" t="s">
        <v>42</v>
      </c>
      <c r="F4" s="48" t="s">
        <v>43</v>
      </c>
      <c r="G4" s="49" t="s">
        <v>44</v>
      </c>
      <c r="H4" s="50" t="s">
        <v>48</v>
      </c>
      <c r="I4" s="49"/>
      <c r="J4" s="50" t="s">
        <v>45</v>
      </c>
      <c r="K4" s="50" t="s">
        <v>48</v>
      </c>
      <c r="L4" s="50"/>
      <c r="M4" s="51" t="s">
        <v>42</v>
      </c>
      <c r="N4" s="48" t="s">
        <v>43</v>
      </c>
      <c r="O4" s="380"/>
      <c r="P4" s="381"/>
      <c r="Q4" s="382"/>
    </row>
    <row r="5" spans="1:19" ht="15.75">
      <c r="A5" s="52" t="s">
        <v>16</v>
      </c>
      <c r="B5" s="36" t="s">
        <v>5</v>
      </c>
      <c r="C5" s="53"/>
      <c r="D5" s="54"/>
      <c r="E5" s="55" t="s">
        <v>85</v>
      </c>
      <c r="F5" s="56">
        <v>9</v>
      </c>
      <c r="G5" s="57">
        <v>77.94</v>
      </c>
      <c r="H5" s="115"/>
      <c r="I5" s="58">
        <f aca="true" t="shared" si="0" ref="I5:I16">IF(G5="","",G5+H5)</f>
        <v>77.94</v>
      </c>
      <c r="J5" s="59"/>
      <c r="K5" s="116"/>
      <c r="L5" s="81">
        <f aca="true" t="shared" si="1" ref="L5:L16">IF(J5="","",J5+K5)</f>
      </c>
      <c r="M5" s="60">
        <f>IF(I5="","",MIN(L5,I5))</f>
        <v>77.94</v>
      </c>
      <c r="N5" s="61">
        <f aca="true" t="shared" si="2" ref="N5:N16">IF(M5="","",RANK(M5,$M$5:$M$16,1))</f>
        <v>3</v>
      </c>
      <c r="O5" s="62">
        <f aca="true" t="shared" si="3" ref="O5:O16">IF(F5="","",SUM(N5,F5))</f>
        <v>12</v>
      </c>
      <c r="P5" s="63">
        <v>6</v>
      </c>
      <c r="Q5" s="64">
        <f>IF(P5="","",VLOOKUP(P5,'Bodové hodnocení'!$A$1:$B$20,2,FALSE))</f>
        <v>6</v>
      </c>
      <c r="R5" s="65"/>
      <c r="S5" s="65"/>
    </row>
    <row r="6" spans="1:19" ht="15.75">
      <c r="A6" s="175" t="s">
        <v>18</v>
      </c>
      <c r="B6" s="160" t="s">
        <v>17</v>
      </c>
      <c r="C6" s="176">
        <v>33.057</v>
      </c>
      <c r="D6" s="177">
        <v>43.591</v>
      </c>
      <c r="E6" s="178">
        <f aca="true" t="shared" si="4" ref="E6:E16">IF(C6="","",MAX(C6,D6))</f>
        <v>43.591</v>
      </c>
      <c r="F6" s="179">
        <f aca="true" t="shared" si="5" ref="F6:F12">IF(C6="","",RANK(E6,$E$5:$E$16,1))</f>
        <v>7</v>
      </c>
      <c r="G6" s="180">
        <v>85.63</v>
      </c>
      <c r="H6" s="181"/>
      <c r="I6" s="182">
        <f t="shared" si="0"/>
        <v>85.63</v>
      </c>
      <c r="J6" s="183">
        <v>145.44</v>
      </c>
      <c r="K6" s="181"/>
      <c r="L6" s="182">
        <f t="shared" si="1"/>
        <v>145.44</v>
      </c>
      <c r="M6" s="182">
        <f aca="true" t="shared" si="6" ref="M6:M16">IF(I6="","",MIN(L6,I6))</f>
        <v>85.63</v>
      </c>
      <c r="N6" s="184">
        <f t="shared" si="2"/>
        <v>5</v>
      </c>
      <c r="O6" s="185">
        <f t="shared" si="3"/>
        <v>12</v>
      </c>
      <c r="P6" s="246">
        <f aca="true" t="shared" si="7" ref="P6:P14">IF(O6="","",RANK(O6,$O$5:$O$16,1))</f>
        <v>5</v>
      </c>
      <c r="Q6" s="247">
        <f>IF(P6="","",VLOOKUP(P6,'Bodové hodnocení'!$A$1:$B$20,2,FALSE))</f>
        <v>7</v>
      </c>
      <c r="R6" s="65"/>
      <c r="S6" s="65"/>
    </row>
    <row r="7" spans="1:19" ht="15.75">
      <c r="A7" s="78" t="s">
        <v>19</v>
      </c>
      <c r="B7" s="26" t="s">
        <v>13</v>
      </c>
      <c r="C7" s="119">
        <v>22.049</v>
      </c>
      <c r="D7" s="120">
        <v>22.268</v>
      </c>
      <c r="E7" s="55">
        <f>IF(C7="","",MAX(C7,D7))</f>
        <v>22.268</v>
      </c>
      <c r="F7" s="56">
        <f t="shared" si="5"/>
        <v>2</v>
      </c>
      <c r="G7" s="118">
        <v>75.18</v>
      </c>
      <c r="H7" s="115"/>
      <c r="I7" s="81">
        <f t="shared" si="0"/>
        <v>75.18</v>
      </c>
      <c r="J7" s="80">
        <v>85.09</v>
      </c>
      <c r="K7" s="115"/>
      <c r="L7" s="81">
        <f t="shared" si="1"/>
        <v>85.09</v>
      </c>
      <c r="M7" s="82">
        <f t="shared" si="6"/>
        <v>75.18</v>
      </c>
      <c r="N7" s="83">
        <f t="shared" si="2"/>
        <v>1</v>
      </c>
      <c r="O7" s="84">
        <f t="shared" si="3"/>
        <v>3</v>
      </c>
      <c r="P7" s="63">
        <f t="shared" si="7"/>
        <v>1</v>
      </c>
      <c r="Q7" s="64">
        <f>IF(P7="","",VLOOKUP(P7,'Bodové hodnocení'!$A$1:$B$20,2,FALSE))</f>
        <v>11</v>
      </c>
      <c r="R7" s="65"/>
      <c r="S7" s="65"/>
    </row>
    <row r="8" spans="1:19" ht="15.75">
      <c r="A8" s="175" t="s">
        <v>20</v>
      </c>
      <c r="B8" s="160" t="s">
        <v>8</v>
      </c>
      <c r="C8" s="176">
        <v>36.902</v>
      </c>
      <c r="D8" s="177">
        <v>38.802</v>
      </c>
      <c r="E8" s="178">
        <f t="shared" si="4"/>
        <v>38.802</v>
      </c>
      <c r="F8" s="179">
        <f t="shared" si="5"/>
        <v>6</v>
      </c>
      <c r="G8" s="180">
        <v>98.34</v>
      </c>
      <c r="H8" s="181"/>
      <c r="I8" s="182">
        <f t="shared" si="0"/>
        <v>98.34</v>
      </c>
      <c r="J8" s="183"/>
      <c r="K8" s="181"/>
      <c r="L8" s="182">
        <f t="shared" si="1"/>
      </c>
      <c r="M8" s="182">
        <f t="shared" si="6"/>
        <v>98.34</v>
      </c>
      <c r="N8" s="184">
        <f t="shared" si="2"/>
        <v>9</v>
      </c>
      <c r="O8" s="185">
        <f t="shared" si="3"/>
        <v>15</v>
      </c>
      <c r="P8" s="246">
        <f t="shared" si="7"/>
        <v>8</v>
      </c>
      <c r="Q8" s="186">
        <f>IF(P8="","",VLOOKUP(P8,'Bodové hodnocení'!$A$1:$B$20,2,FALSE))</f>
        <v>4</v>
      </c>
      <c r="R8" s="65"/>
      <c r="S8" s="65"/>
    </row>
    <row r="9" spans="1:17" ht="15.75">
      <c r="A9" s="78" t="s">
        <v>21</v>
      </c>
      <c r="B9" s="30" t="s">
        <v>6</v>
      </c>
      <c r="C9" s="119">
        <v>20.87</v>
      </c>
      <c r="D9" s="120">
        <v>21.657</v>
      </c>
      <c r="E9" s="55">
        <f t="shared" si="4"/>
        <v>21.657</v>
      </c>
      <c r="F9" s="56">
        <f t="shared" si="5"/>
        <v>1</v>
      </c>
      <c r="G9" s="118">
        <v>101.96</v>
      </c>
      <c r="H9" s="115">
        <v>10</v>
      </c>
      <c r="I9" s="81">
        <f t="shared" si="0"/>
        <v>111.96</v>
      </c>
      <c r="J9" s="80">
        <v>92.31</v>
      </c>
      <c r="K9" s="115"/>
      <c r="L9" s="81">
        <f t="shared" si="1"/>
        <v>92.31</v>
      </c>
      <c r="M9" s="82">
        <f t="shared" si="6"/>
        <v>92.31</v>
      </c>
      <c r="N9" s="83">
        <f t="shared" si="2"/>
        <v>7</v>
      </c>
      <c r="O9" s="84">
        <f t="shared" si="3"/>
        <v>8</v>
      </c>
      <c r="P9" s="63">
        <f t="shared" si="7"/>
        <v>3</v>
      </c>
      <c r="Q9" s="64">
        <f>IF(P9="","",VLOOKUP(P9,'Bodové hodnocení'!$A$1:$B$20,2,FALSE))</f>
        <v>9</v>
      </c>
    </row>
    <row r="10" spans="1:17" ht="15.75">
      <c r="A10" s="175" t="s">
        <v>22</v>
      </c>
      <c r="B10" s="161" t="s">
        <v>7</v>
      </c>
      <c r="C10" s="176">
        <v>58.475</v>
      </c>
      <c r="D10" s="177">
        <v>34.794</v>
      </c>
      <c r="E10" s="178">
        <f t="shared" si="4"/>
        <v>58.475</v>
      </c>
      <c r="F10" s="179">
        <f t="shared" si="5"/>
        <v>8</v>
      </c>
      <c r="G10" s="180">
        <v>113.97</v>
      </c>
      <c r="H10" s="181"/>
      <c r="I10" s="182">
        <f t="shared" si="0"/>
        <v>113.97</v>
      </c>
      <c r="J10" s="183"/>
      <c r="K10" s="181"/>
      <c r="L10" s="182">
        <f t="shared" si="1"/>
      </c>
      <c r="M10" s="182">
        <f t="shared" si="6"/>
        <v>113.97</v>
      </c>
      <c r="N10" s="184">
        <f t="shared" si="2"/>
        <v>10</v>
      </c>
      <c r="O10" s="185">
        <f t="shared" si="3"/>
        <v>18</v>
      </c>
      <c r="P10" s="246">
        <f t="shared" si="7"/>
        <v>10</v>
      </c>
      <c r="Q10" s="186">
        <f>IF(P10="","",VLOOKUP(P10,'Bodové hodnocení'!$A$1:$B$20,2,FALSE))</f>
        <v>2</v>
      </c>
    </row>
    <row r="11" spans="1:17" ht="15.75">
      <c r="A11" s="78" t="s">
        <v>23</v>
      </c>
      <c r="B11" s="30" t="s">
        <v>4</v>
      </c>
      <c r="C11" s="119">
        <v>37.057</v>
      </c>
      <c r="D11" s="120">
        <v>37.369</v>
      </c>
      <c r="E11" s="55">
        <f t="shared" si="4"/>
        <v>37.369</v>
      </c>
      <c r="F11" s="56">
        <f t="shared" si="5"/>
        <v>5</v>
      </c>
      <c r="G11" s="118">
        <v>84.65</v>
      </c>
      <c r="H11" s="115">
        <v>10</v>
      </c>
      <c r="I11" s="81">
        <f t="shared" si="0"/>
        <v>94.65</v>
      </c>
      <c r="J11" s="80">
        <v>106.69</v>
      </c>
      <c r="K11" s="115">
        <v>10</v>
      </c>
      <c r="L11" s="81">
        <f t="shared" si="1"/>
        <v>116.69</v>
      </c>
      <c r="M11" s="82">
        <f t="shared" si="6"/>
        <v>94.65</v>
      </c>
      <c r="N11" s="83">
        <f t="shared" si="2"/>
        <v>8</v>
      </c>
      <c r="O11" s="84">
        <f t="shared" si="3"/>
        <v>13</v>
      </c>
      <c r="P11" s="63">
        <f t="shared" si="7"/>
        <v>7</v>
      </c>
      <c r="Q11" s="64">
        <f>IF(P11="","",VLOOKUP(P11,'Bodové hodnocení'!$A$1:$B$20,2,FALSE))</f>
        <v>5</v>
      </c>
    </row>
    <row r="12" spans="1:19" ht="15.75">
      <c r="A12" s="175" t="s">
        <v>25</v>
      </c>
      <c r="B12" s="161" t="s">
        <v>14</v>
      </c>
      <c r="C12" s="176">
        <v>23.57</v>
      </c>
      <c r="D12" s="177">
        <v>22.885</v>
      </c>
      <c r="E12" s="178">
        <f>IF(C12="","",MAX(C12,D12))</f>
        <v>23.57</v>
      </c>
      <c r="F12" s="179">
        <f t="shared" si="5"/>
        <v>3</v>
      </c>
      <c r="G12" s="180">
        <v>76.51</v>
      </c>
      <c r="H12" s="181"/>
      <c r="I12" s="182">
        <f t="shared" si="0"/>
        <v>76.51</v>
      </c>
      <c r="J12" s="183"/>
      <c r="K12" s="181"/>
      <c r="L12" s="182">
        <f t="shared" si="1"/>
      </c>
      <c r="M12" s="182">
        <f t="shared" si="6"/>
        <v>76.51</v>
      </c>
      <c r="N12" s="184">
        <f t="shared" si="2"/>
        <v>2</v>
      </c>
      <c r="O12" s="185">
        <f t="shared" si="3"/>
        <v>5</v>
      </c>
      <c r="P12" s="246">
        <f t="shared" si="7"/>
        <v>2</v>
      </c>
      <c r="Q12" s="186">
        <f>IF(P12="","",VLOOKUP(P12,'Bodové hodnocení'!$A$1:$B$20,2,FALSE))</f>
        <v>10</v>
      </c>
      <c r="R12" s="65"/>
      <c r="S12" s="65"/>
    </row>
    <row r="13" spans="1:19" ht="15.75">
      <c r="A13" s="78" t="s">
        <v>26</v>
      </c>
      <c r="B13" s="26" t="s">
        <v>69</v>
      </c>
      <c r="C13" s="119">
        <v>39.693</v>
      </c>
      <c r="D13" s="120" t="s">
        <v>86</v>
      </c>
      <c r="E13" s="55" t="s">
        <v>85</v>
      </c>
      <c r="F13" s="56">
        <v>9</v>
      </c>
      <c r="G13" s="118">
        <v>113.13</v>
      </c>
      <c r="H13" s="115">
        <v>20</v>
      </c>
      <c r="I13" s="81">
        <f t="shared" si="0"/>
        <v>133.13</v>
      </c>
      <c r="J13" s="80"/>
      <c r="K13" s="115"/>
      <c r="L13" s="81">
        <f t="shared" si="1"/>
      </c>
      <c r="M13" s="82">
        <f t="shared" si="6"/>
        <v>133.13</v>
      </c>
      <c r="N13" s="83">
        <f t="shared" si="2"/>
        <v>12</v>
      </c>
      <c r="O13" s="84">
        <f t="shared" si="3"/>
        <v>21</v>
      </c>
      <c r="P13" s="63">
        <f t="shared" si="7"/>
        <v>12</v>
      </c>
      <c r="Q13" s="64">
        <f>IF(P13="","",VLOOKUP(P13,'Bodové hodnocení'!$A$1:$B$20,2,FALSE))</f>
        <v>1</v>
      </c>
      <c r="R13" s="65"/>
      <c r="S13" s="65"/>
    </row>
    <row r="14" spans="1:19" ht="15.75">
      <c r="A14" s="175" t="s">
        <v>27</v>
      </c>
      <c r="B14" s="162" t="s">
        <v>10</v>
      </c>
      <c r="C14" s="176">
        <v>30.069</v>
      </c>
      <c r="D14" s="177">
        <v>27.972</v>
      </c>
      <c r="E14" s="178" t="s">
        <v>85</v>
      </c>
      <c r="F14" s="179">
        <v>9</v>
      </c>
      <c r="G14" s="180">
        <v>114.66</v>
      </c>
      <c r="H14" s="181">
        <v>10</v>
      </c>
      <c r="I14" s="182">
        <f t="shared" si="0"/>
        <v>124.66</v>
      </c>
      <c r="J14" s="183"/>
      <c r="K14" s="181"/>
      <c r="L14" s="182">
        <f t="shared" si="1"/>
      </c>
      <c r="M14" s="182">
        <f t="shared" si="6"/>
        <v>124.66</v>
      </c>
      <c r="N14" s="184">
        <f t="shared" si="2"/>
        <v>11</v>
      </c>
      <c r="O14" s="185">
        <f t="shared" si="3"/>
        <v>20</v>
      </c>
      <c r="P14" s="246">
        <f t="shared" si="7"/>
        <v>11</v>
      </c>
      <c r="Q14" s="186">
        <f>IF(P14="","",VLOOKUP(P14,'Bodové hodnocení'!$A$1:$B$20,2,FALSE))</f>
        <v>1</v>
      </c>
      <c r="R14" s="65"/>
      <c r="S14" s="65"/>
    </row>
    <row r="15" spans="1:19" ht="15.75">
      <c r="A15" s="78" t="s">
        <v>28</v>
      </c>
      <c r="B15" s="30" t="s">
        <v>24</v>
      </c>
      <c r="C15" s="119">
        <v>41.693</v>
      </c>
      <c r="D15" s="120">
        <v>40.743</v>
      </c>
      <c r="E15" s="55" t="s">
        <v>85</v>
      </c>
      <c r="F15" s="56">
        <v>9</v>
      </c>
      <c r="G15" s="118">
        <v>76.29</v>
      </c>
      <c r="H15" s="115">
        <v>10</v>
      </c>
      <c r="I15" s="81">
        <f t="shared" si="0"/>
        <v>86.29</v>
      </c>
      <c r="J15" s="80"/>
      <c r="K15" s="115"/>
      <c r="L15" s="81">
        <f t="shared" si="1"/>
      </c>
      <c r="M15" s="82">
        <f t="shared" si="6"/>
        <v>86.29</v>
      </c>
      <c r="N15" s="83">
        <f t="shared" si="2"/>
        <v>6</v>
      </c>
      <c r="O15" s="84">
        <f t="shared" si="3"/>
        <v>15</v>
      </c>
      <c r="P15" s="63">
        <v>9</v>
      </c>
      <c r="Q15" s="64">
        <f>IF(P15="","",VLOOKUP(P15,'Bodové hodnocení'!$A$1:$B$20,2,FALSE))</f>
        <v>3</v>
      </c>
      <c r="R15" s="65"/>
      <c r="S15" s="65"/>
    </row>
    <row r="16" spans="1:19" ht="16.5" thickBot="1">
      <c r="A16" s="175" t="s">
        <v>30</v>
      </c>
      <c r="B16" s="163" t="s">
        <v>12</v>
      </c>
      <c r="C16" s="176">
        <v>23.848</v>
      </c>
      <c r="D16" s="177">
        <v>23.382</v>
      </c>
      <c r="E16" s="178">
        <f t="shared" si="4"/>
        <v>23.848</v>
      </c>
      <c r="F16" s="179">
        <f>IF(C16="","",RANK(E16,$E$5:$E$16,1))</f>
        <v>4</v>
      </c>
      <c r="G16" s="180">
        <v>78.34</v>
      </c>
      <c r="H16" s="181"/>
      <c r="I16" s="182">
        <f t="shared" si="0"/>
        <v>78.34</v>
      </c>
      <c r="J16" s="183"/>
      <c r="K16" s="181"/>
      <c r="L16" s="182">
        <f t="shared" si="1"/>
      </c>
      <c r="M16" s="182">
        <f t="shared" si="6"/>
        <v>78.34</v>
      </c>
      <c r="N16" s="184">
        <f t="shared" si="2"/>
        <v>4</v>
      </c>
      <c r="O16" s="185">
        <f t="shared" si="3"/>
        <v>8</v>
      </c>
      <c r="P16" s="246">
        <v>4</v>
      </c>
      <c r="Q16" s="186">
        <f>IF(P16="","",VLOOKUP(P16,'Bodové hodnocení'!$A$1:$B$20,2,FALSE))</f>
        <v>8</v>
      </c>
      <c r="R16" s="65"/>
      <c r="S16" s="65"/>
    </row>
    <row r="17" spans="1:17" ht="16.5" thickBot="1">
      <c r="A17" s="86"/>
      <c r="B17" s="86"/>
      <c r="C17" s="87"/>
      <c r="D17" s="87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8"/>
      <c r="Q17" s="89"/>
    </row>
    <row r="18" spans="1:17" ht="16.5" thickBot="1">
      <c r="A18" s="378" t="s">
        <v>46</v>
      </c>
      <c r="B18" s="378"/>
      <c r="C18" s="378" t="s">
        <v>34</v>
      </c>
      <c r="D18" s="378"/>
      <c r="E18" s="378"/>
      <c r="F18" s="378"/>
      <c r="G18" s="379" t="s">
        <v>47</v>
      </c>
      <c r="H18" s="379"/>
      <c r="I18" s="379"/>
      <c r="J18" s="379"/>
      <c r="K18" s="379"/>
      <c r="L18" s="379"/>
      <c r="M18" s="379"/>
      <c r="N18" s="379"/>
      <c r="O18" s="380" t="s">
        <v>36</v>
      </c>
      <c r="P18" s="381" t="s">
        <v>37</v>
      </c>
      <c r="Q18" s="382" t="s">
        <v>38</v>
      </c>
    </row>
    <row r="19" spans="1:17" ht="16.5" thickBot="1">
      <c r="A19" s="121" t="s">
        <v>39</v>
      </c>
      <c r="B19" s="45" t="s">
        <v>2</v>
      </c>
      <c r="C19" s="44" t="s">
        <v>40</v>
      </c>
      <c r="D19" s="46" t="s">
        <v>41</v>
      </c>
      <c r="E19" s="122" t="s">
        <v>42</v>
      </c>
      <c r="F19" s="48" t="s">
        <v>43</v>
      </c>
      <c r="G19" s="44" t="s">
        <v>44</v>
      </c>
      <c r="H19" s="50" t="s">
        <v>48</v>
      </c>
      <c r="I19" s="123"/>
      <c r="J19" s="46" t="s">
        <v>45</v>
      </c>
      <c r="K19" s="50" t="s">
        <v>48</v>
      </c>
      <c r="L19" s="50"/>
      <c r="M19" s="122" t="s">
        <v>42</v>
      </c>
      <c r="N19" s="48" t="s">
        <v>43</v>
      </c>
      <c r="O19" s="380"/>
      <c r="P19" s="381"/>
      <c r="Q19" s="382"/>
    </row>
    <row r="20" spans="1:17" ht="15.75">
      <c r="A20" s="52" t="s">
        <v>16</v>
      </c>
      <c r="B20" s="36" t="s">
        <v>5</v>
      </c>
      <c r="C20" s="53">
        <v>20.229</v>
      </c>
      <c r="D20" s="54">
        <v>19.196</v>
      </c>
      <c r="E20" s="55">
        <f aca="true" t="shared" si="8" ref="E20:E33">IF(C20="","",MAX(C20,D20))</f>
        <v>20.229</v>
      </c>
      <c r="F20" s="111">
        <f>IF(C20="","",RANK(E20,$E$20:$E$33,1))</f>
        <v>4</v>
      </c>
      <c r="G20" s="125">
        <v>69.29</v>
      </c>
      <c r="H20" s="116"/>
      <c r="I20" s="58">
        <f aca="true" t="shared" si="9" ref="I20:I33">IF(G20="","",G20+H20)</f>
        <v>69.29</v>
      </c>
      <c r="J20" s="59"/>
      <c r="K20" s="116"/>
      <c r="L20" s="58">
        <f aca="true" t="shared" si="10" ref="L20:L33">IF(J20="","",J20+K20)</f>
      </c>
      <c r="M20" s="100">
        <f aca="true" t="shared" si="11" ref="M20:M32">IF(I20="","",MIN(L20,I20))</f>
        <v>69.29</v>
      </c>
      <c r="N20" s="61">
        <f>IF(M20="","",RANK(M20,$M$20:$M$33,1))</f>
        <v>7</v>
      </c>
      <c r="O20" s="84">
        <f>IF(F20="","",SUM(N20,F20))</f>
        <v>11</v>
      </c>
      <c r="P20" s="63">
        <f>IF(O20="","",RANK(O20,$O$20:$O$33,1))</f>
        <v>4</v>
      </c>
      <c r="Q20" s="64">
        <f>IF(P20="","",VLOOKUP(P20,'Bodové hodnocení'!$A$1:$B$20,2,FALSE))</f>
        <v>8</v>
      </c>
    </row>
    <row r="21" spans="1:17" ht="15.75">
      <c r="A21" s="175" t="s">
        <v>18</v>
      </c>
      <c r="B21" s="160" t="s">
        <v>13</v>
      </c>
      <c r="C21" s="176">
        <v>18.823</v>
      </c>
      <c r="D21" s="177">
        <v>19.195</v>
      </c>
      <c r="E21" s="69">
        <f t="shared" si="8"/>
        <v>19.195</v>
      </c>
      <c r="F21" s="74">
        <f>IF(C21="","",RANK(E21,$E$20:$E$33,1))</f>
        <v>3</v>
      </c>
      <c r="G21" s="85">
        <v>57.82</v>
      </c>
      <c r="H21" s="117"/>
      <c r="I21" s="73">
        <f t="shared" si="9"/>
        <v>57.82</v>
      </c>
      <c r="J21" s="72"/>
      <c r="K21" s="117"/>
      <c r="L21" s="73">
        <f t="shared" si="10"/>
      </c>
      <c r="M21" s="73">
        <f t="shared" si="11"/>
        <v>57.82</v>
      </c>
      <c r="N21" s="74">
        <f>IF(M21="","",RANK(M21,$M$20:$M$33,1))</f>
        <v>1</v>
      </c>
      <c r="O21" s="75">
        <f aca="true" t="shared" si="12" ref="O21:O33">IF(F21="","",SUM(N21,F21))</f>
        <v>4</v>
      </c>
      <c r="P21" s="76">
        <f>IF(O21="","",RANK(O21,$O$20:$O$33,1))</f>
        <v>1</v>
      </c>
      <c r="Q21" s="77">
        <f>IF(P21="","",VLOOKUP(P21,'Bodové hodnocení'!$A$1:$B$20,2,FALSE))</f>
        <v>11</v>
      </c>
    </row>
    <row r="22" spans="1:17" ht="15.75">
      <c r="A22" s="78" t="s">
        <v>19</v>
      </c>
      <c r="B22" s="26" t="s">
        <v>17</v>
      </c>
      <c r="C22" s="119">
        <v>46.607</v>
      </c>
      <c r="D22" s="120">
        <v>47.466</v>
      </c>
      <c r="E22" s="55" t="s">
        <v>85</v>
      </c>
      <c r="F22" s="111">
        <v>12</v>
      </c>
      <c r="G22" s="112">
        <v>77.03</v>
      </c>
      <c r="H22" s="115"/>
      <c r="I22" s="81">
        <f t="shared" si="9"/>
        <v>77.03</v>
      </c>
      <c r="J22" s="80">
        <v>63.93</v>
      </c>
      <c r="K22" s="115"/>
      <c r="L22" s="81">
        <f t="shared" si="10"/>
        <v>63.93</v>
      </c>
      <c r="M22" s="82">
        <f t="shared" si="11"/>
        <v>63.93</v>
      </c>
      <c r="N22" s="83">
        <f aca="true" t="shared" si="13" ref="N22:N33">IF(M22="","",RANK(M22,$M$20:$M$33,1))</f>
        <v>4</v>
      </c>
      <c r="O22" s="84">
        <f t="shared" si="12"/>
        <v>16</v>
      </c>
      <c r="P22" s="63">
        <f>IF(O22="","",RANK(O22,$O$20:$O$33,1))</f>
        <v>9</v>
      </c>
      <c r="Q22" s="64">
        <f>IF(P22="","",VLOOKUP(P22,'Bodové hodnocení'!$A$1:$B$20,2,FALSE))</f>
        <v>3</v>
      </c>
    </row>
    <row r="23" spans="1:17" ht="15.75">
      <c r="A23" s="175" t="s">
        <v>20</v>
      </c>
      <c r="B23" s="160" t="s">
        <v>8</v>
      </c>
      <c r="C23" s="176">
        <v>24.839</v>
      </c>
      <c r="D23" s="177">
        <v>24.984</v>
      </c>
      <c r="E23" s="69">
        <f t="shared" si="8"/>
        <v>24.984</v>
      </c>
      <c r="F23" s="74">
        <f aca="true" t="shared" si="14" ref="F23:F33">IF(C23="","",RANK(E23,$E$20:$E$33,1))</f>
        <v>8</v>
      </c>
      <c r="G23" s="85">
        <v>79.49</v>
      </c>
      <c r="H23" s="117"/>
      <c r="I23" s="73">
        <f t="shared" si="9"/>
        <v>79.49</v>
      </c>
      <c r="J23" s="72"/>
      <c r="K23" s="117"/>
      <c r="L23" s="73">
        <f t="shared" si="10"/>
      </c>
      <c r="M23" s="73">
        <f t="shared" si="11"/>
        <v>79.49</v>
      </c>
      <c r="N23" s="74">
        <f t="shared" si="13"/>
        <v>11</v>
      </c>
      <c r="O23" s="75">
        <f t="shared" si="12"/>
        <v>19</v>
      </c>
      <c r="P23" s="76">
        <v>10</v>
      </c>
      <c r="Q23" s="77">
        <f>IF(P23="","",VLOOKUP(P23,'Bodové hodnocení'!$A$1:$B$20,2,FALSE))</f>
        <v>2</v>
      </c>
    </row>
    <row r="24" spans="1:17" ht="15.75">
      <c r="A24" s="78" t="s">
        <v>21</v>
      </c>
      <c r="B24" s="30" t="s">
        <v>6</v>
      </c>
      <c r="C24" s="119">
        <v>20.265</v>
      </c>
      <c r="D24" s="120">
        <v>20.218</v>
      </c>
      <c r="E24" s="55" t="s">
        <v>85</v>
      </c>
      <c r="F24" s="111">
        <v>12</v>
      </c>
      <c r="G24" s="112">
        <v>73.8</v>
      </c>
      <c r="H24" s="115"/>
      <c r="I24" s="81">
        <f t="shared" si="9"/>
        <v>73.8</v>
      </c>
      <c r="J24" s="80">
        <v>59.83</v>
      </c>
      <c r="K24" s="115"/>
      <c r="L24" s="81">
        <f t="shared" si="10"/>
        <v>59.83</v>
      </c>
      <c r="M24" s="82">
        <f t="shared" si="11"/>
        <v>59.83</v>
      </c>
      <c r="N24" s="83">
        <f t="shared" si="13"/>
        <v>2</v>
      </c>
      <c r="O24" s="84">
        <f t="shared" si="12"/>
        <v>14</v>
      </c>
      <c r="P24" s="63">
        <v>7</v>
      </c>
      <c r="Q24" s="64">
        <f>IF(P24="","",VLOOKUP(P24,'Bodové hodnocení'!$A$1:$B$20,2,FALSE))</f>
        <v>5</v>
      </c>
    </row>
    <row r="25" spans="1:17" ht="15.75">
      <c r="A25" s="175" t="s">
        <v>22</v>
      </c>
      <c r="B25" s="161" t="s">
        <v>7</v>
      </c>
      <c r="C25" s="176">
        <v>16.933</v>
      </c>
      <c r="D25" s="177">
        <v>17.151</v>
      </c>
      <c r="E25" s="69">
        <f t="shared" si="8"/>
        <v>17.151</v>
      </c>
      <c r="F25" s="74">
        <f t="shared" si="14"/>
        <v>1</v>
      </c>
      <c r="G25" s="85">
        <v>61.81</v>
      </c>
      <c r="H25" s="117"/>
      <c r="I25" s="73">
        <f t="shared" si="9"/>
        <v>61.81</v>
      </c>
      <c r="J25" s="72"/>
      <c r="K25" s="117"/>
      <c r="L25" s="73">
        <f t="shared" si="10"/>
      </c>
      <c r="M25" s="73" t="s">
        <v>85</v>
      </c>
      <c r="N25" s="74">
        <v>14</v>
      </c>
      <c r="O25" s="75">
        <f t="shared" si="12"/>
        <v>15</v>
      </c>
      <c r="P25" s="76">
        <f>IF(O25="","",RANK(O25,$O$20:$O$33,1))</f>
        <v>8</v>
      </c>
      <c r="Q25" s="77">
        <f>IF(P25="","",VLOOKUP(P25,'Bodové hodnocení'!$A$1:$B$20,2,FALSE))</f>
        <v>4</v>
      </c>
    </row>
    <row r="26" spans="1:17" ht="15.75">
      <c r="A26" s="78" t="s">
        <v>23</v>
      </c>
      <c r="B26" s="30" t="s">
        <v>4</v>
      </c>
      <c r="C26" s="79">
        <v>21.521</v>
      </c>
      <c r="D26" s="109">
        <v>21.311</v>
      </c>
      <c r="E26" s="55">
        <f t="shared" si="8"/>
        <v>21.521</v>
      </c>
      <c r="F26" s="111">
        <f t="shared" si="14"/>
        <v>6</v>
      </c>
      <c r="G26" s="112">
        <v>86.83</v>
      </c>
      <c r="H26" s="115"/>
      <c r="I26" s="81">
        <f t="shared" si="9"/>
        <v>86.83</v>
      </c>
      <c r="J26" s="80">
        <v>71.01</v>
      </c>
      <c r="K26" s="115"/>
      <c r="L26" s="81">
        <f t="shared" si="10"/>
        <v>71.01</v>
      </c>
      <c r="M26" s="82">
        <f t="shared" si="11"/>
        <v>71.01</v>
      </c>
      <c r="N26" s="83">
        <f t="shared" si="13"/>
        <v>8</v>
      </c>
      <c r="O26" s="84">
        <f t="shared" si="12"/>
        <v>14</v>
      </c>
      <c r="P26" s="63">
        <f>IF(O26="","",RANK(O26,$O$20:$O$33,1))</f>
        <v>6</v>
      </c>
      <c r="Q26" s="64">
        <f>IF(P26="","",VLOOKUP(P26,'Bodové hodnocení'!$A$1:$B$20,2,FALSE))</f>
        <v>6</v>
      </c>
    </row>
    <row r="27" spans="1:17" ht="15.75">
      <c r="A27" s="175" t="s">
        <v>25</v>
      </c>
      <c r="B27" s="161" t="s">
        <v>29</v>
      </c>
      <c r="C27" s="67">
        <v>58.668</v>
      </c>
      <c r="D27" s="126">
        <v>59.483</v>
      </c>
      <c r="E27" s="69" t="s">
        <v>85</v>
      </c>
      <c r="F27" s="74">
        <v>12</v>
      </c>
      <c r="G27" s="85">
        <v>74.46</v>
      </c>
      <c r="H27" s="117"/>
      <c r="I27" s="73">
        <f t="shared" si="9"/>
        <v>74.46</v>
      </c>
      <c r="J27" s="72"/>
      <c r="K27" s="117"/>
      <c r="L27" s="73">
        <f t="shared" si="10"/>
      </c>
      <c r="M27" s="73">
        <f t="shared" si="11"/>
        <v>74.46</v>
      </c>
      <c r="N27" s="74">
        <f t="shared" si="13"/>
        <v>9</v>
      </c>
      <c r="O27" s="75">
        <f t="shared" si="12"/>
        <v>21</v>
      </c>
      <c r="P27" s="76">
        <v>12</v>
      </c>
      <c r="Q27" s="77">
        <f>IF(P27="","",VLOOKUP(P27,'Bodové hodnocení'!$A$1:$B$20,2,FALSE))</f>
        <v>1</v>
      </c>
    </row>
    <row r="28" spans="1:17" ht="15.75">
      <c r="A28" s="78" t="s">
        <v>26</v>
      </c>
      <c r="B28" s="26" t="s">
        <v>14</v>
      </c>
      <c r="C28" s="79">
        <v>22.62</v>
      </c>
      <c r="D28" s="109">
        <v>20.932</v>
      </c>
      <c r="E28" s="55">
        <f t="shared" si="8"/>
        <v>22.62</v>
      </c>
      <c r="F28" s="111">
        <f t="shared" si="14"/>
        <v>7</v>
      </c>
      <c r="G28" s="112">
        <v>73.66</v>
      </c>
      <c r="H28" s="115"/>
      <c r="I28" s="81">
        <f t="shared" si="9"/>
        <v>73.66</v>
      </c>
      <c r="J28" s="80">
        <v>62.54</v>
      </c>
      <c r="K28" s="115"/>
      <c r="L28" s="81">
        <f t="shared" si="10"/>
        <v>62.54</v>
      </c>
      <c r="M28" s="82">
        <f t="shared" si="11"/>
        <v>62.54</v>
      </c>
      <c r="N28" s="83">
        <f t="shared" si="13"/>
        <v>3</v>
      </c>
      <c r="O28" s="84">
        <f t="shared" si="12"/>
        <v>10</v>
      </c>
      <c r="P28" s="63">
        <f>IF(O28="","",RANK(O28,$O$20:$O$33,1))</f>
        <v>3</v>
      </c>
      <c r="Q28" s="64">
        <f>IF(P28="","",VLOOKUP(P28,'Bodové hodnocení'!$A$1:$B$20,2,FALSE))</f>
        <v>9</v>
      </c>
    </row>
    <row r="29" spans="1:17" ht="15.75">
      <c r="A29" s="175" t="s">
        <v>27</v>
      </c>
      <c r="B29" s="162" t="s">
        <v>69</v>
      </c>
      <c r="C29" s="128">
        <v>24.466</v>
      </c>
      <c r="D29" s="126">
        <v>26.832</v>
      </c>
      <c r="E29" s="69">
        <f t="shared" si="8"/>
        <v>26.832</v>
      </c>
      <c r="F29" s="74">
        <f t="shared" si="14"/>
        <v>9</v>
      </c>
      <c r="G29" s="85">
        <v>84.73</v>
      </c>
      <c r="H29" s="117">
        <v>10</v>
      </c>
      <c r="I29" s="73">
        <f t="shared" si="9"/>
        <v>94.73</v>
      </c>
      <c r="J29" s="72"/>
      <c r="K29" s="117"/>
      <c r="L29" s="73">
        <f t="shared" si="10"/>
      </c>
      <c r="M29" s="73">
        <f t="shared" si="11"/>
        <v>94.73</v>
      </c>
      <c r="N29" s="74">
        <f t="shared" si="13"/>
        <v>13</v>
      </c>
      <c r="O29" s="75">
        <f t="shared" si="12"/>
        <v>22</v>
      </c>
      <c r="P29" s="76">
        <f>IF(O29="","",RANK(O29,$O$20:$O$33,1))</f>
        <v>13</v>
      </c>
      <c r="Q29" s="77">
        <f>IF(P29="","",VLOOKUP(P29,'Bodové hodnocení'!$A$1:$B$20,2,FALSE))</f>
        <v>1</v>
      </c>
    </row>
    <row r="30" spans="1:17" ht="15.75">
      <c r="A30" s="78" t="s">
        <v>28</v>
      </c>
      <c r="B30" s="30" t="s">
        <v>10</v>
      </c>
      <c r="C30" s="79">
        <v>27.375</v>
      </c>
      <c r="D30" s="127">
        <v>26.298</v>
      </c>
      <c r="E30" s="55">
        <f t="shared" si="8"/>
        <v>27.375</v>
      </c>
      <c r="F30" s="111">
        <f t="shared" si="14"/>
        <v>10</v>
      </c>
      <c r="G30" s="112">
        <v>83.68</v>
      </c>
      <c r="H30" s="115"/>
      <c r="I30" s="81">
        <f t="shared" si="9"/>
        <v>83.68</v>
      </c>
      <c r="J30" s="80"/>
      <c r="K30" s="115"/>
      <c r="L30" s="81">
        <f t="shared" si="10"/>
      </c>
      <c r="M30" s="82">
        <f t="shared" si="11"/>
        <v>83.68</v>
      </c>
      <c r="N30" s="83">
        <f t="shared" si="13"/>
        <v>12</v>
      </c>
      <c r="O30" s="84">
        <f t="shared" si="12"/>
        <v>22</v>
      </c>
      <c r="P30" s="63">
        <v>14</v>
      </c>
      <c r="Q30" s="64">
        <f>IF(P30="","",VLOOKUP(P30,'Bodové hodnocení'!$A$1:$B$20,2,FALSE))</f>
        <v>1</v>
      </c>
    </row>
    <row r="31" spans="1:17" ht="15.75">
      <c r="A31" s="175" t="s">
        <v>30</v>
      </c>
      <c r="B31" s="163" t="s">
        <v>24</v>
      </c>
      <c r="C31" s="128">
        <v>19.971</v>
      </c>
      <c r="D31" s="126">
        <v>21.107</v>
      </c>
      <c r="E31" s="248">
        <f t="shared" si="8"/>
        <v>21.107</v>
      </c>
      <c r="F31" s="74">
        <f t="shared" si="14"/>
        <v>5</v>
      </c>
      <c r="G31" s="85">
        <v>69.27</v>
      </c>
      <c r="H31" s="117"/>
      <c r="I31" s="73">
        <f t="shared" si="9"/>
        <v>69.27</v>
      </c>
      <c r="J31" s="72"/>
      <c r="K31" s="117"/>
      <c r="L31" s="73">
        <f t="shared" si="10"/>
      </c>
      <c r="M31" s="73">
        <f t="shared" si="11"/>
        <v>69.27</v>
      </c>
      <c r="N31" s="74">
        <f t="shared" si="13"/>
        <v>6</v>
      </c>
      <c r="O31" s="75">
        <f t="shared" si="12"/>
        <v>11</v>
      </c>
      <c r="P31" s="76">
        <v>5</v>
      </c>
      <c r="Q31" s="77">
        <f>IF(P31="","",VLOOKUP(P31,'Bodové hodnocení'!$A$1:$B$20,2,FALSE))</f>
        <v>7</v>
      </c>
    </row>
    <row r="32" spans="1:17" ht="15.75">
      <c r="A32" s="78" t="s">
        <v>32</v>
      </c>
      <c r="B32" s="26" t="s">
        <v>12</v>
      </c>
      <c r="C32" s="249">
        <v>15.847</v>
      </c>
      <c r="D32" s="127">
        <v>17.639</v>
      </c>
      <c r="E32" s="110">
        <f t="shared" si="8"/>
        <v>17.639</v>
      </c>
      <c r="F32" s="111">
        <f t="shared" si="14"/>
        <v>2</v>
      </c>
      <c r="G32" s="112">
        <v>66.97</v>
      </c>
      <c r="H32" s="115"/>
      <c r="I32" s="81">
        <f t="shared" si="9"/>
        <v>66.97</v>
      </c>
      <c r="J32" s="80"/>
      <c r="K32" s="115"/>
      <c r="L32" s="81">
        <f t="shared" si="10"/>
      </c>
      <c r="M32" s="82">
        <f t="shared" si="11"/>
        <v>66.97</v>
      </c>
      <c r="N32" s="83">
        <f t="shared" si="13"/>
        <v>5</v>
      </c>
      <c r="O32" s="84">
        <f t="shared" si="12"/>
        <v>7</v>
      </c>
      <c r="P32" s="63">
        <f>IF(O32="","",RANK(O32,$O$20:$O$33,1))</f>
        <v>2</v>
      </c>
      <c r="Q32" s="64">
        <f>IF(P32="","",VLOOKUP(P32,'Bodové hodnocení'!$A$1:$B$20,2,FALSE))</f>
        <v>10</v>
      </c>
    </row>
    <row r="33" spans="1:17" ht="16.5" thickBot="1">
      <c r="A33" s="175" t="s">
        <v>59</v>
      </c>
      <c r="B33" s="160" t="s">
        <v>31</v>
      </c>
      <c r="C33" s="250">
        <v>69.633</v>
      </c>
      <c r="D33" s="251">
        <v>62.481</v>
      </c>
      <c r="E33" s="252">
        <f t="shared" si="8"/>
        <v>69.633</v>
      </c>
      <c r="F33" s="74">
        <f t="shared" si="14"/>
        <v>11</v>
      </c>
      <c r="G33" s="253">
        <v>77.32</v>
      </c>
      <c r="H33" s="254"/>
      <c r="I33" s="255">
        <f t="shared" si="9"/>
        <v>77.32</v>
      </c>
      <c r="J33" s="129"/>
      <c r="K33" s="254"/>
      <c r="L33" s="255">
        <f t="shared" si="10"/>
      </c>
      <c r="M33" s="255">
        <f>IF(I33="","",MIN(L33,I33))</f>
        <v>77.32</v>
      </c>
      <c r="N33" s="48">
        <f t="shared" si="13"/>
        <v>10</v>
      </c>
      <c r="O33" s="256">
        <f t="shared" si="12"/>
        <v>21</v>
      </c>
      <c r="P33" s="257">
        <f>IF(O33="","",RANK(O33,$O$20:$O$33,1))</f>
        <v>11</v>
      </c>
      <c r="Q33" s="258">
        <f>IF(P33="","",VLOOKUP(P33,'Bodové hodnocení'!$A$1:$B$20,2,FALSE))</f>
        <v>1</v>
      </c>
    </row>
    <row r="34" spans="1:17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14"/>
      <c r="Q34" s="143"/>
    </row>
  </sheetData>
  <sheetProtection selectLockedCells="1" selectUnlockedCells="1"/>
  <mergeCells count="13">
    <mergeCell ref="O18:O19"/>
    <mergeCell ref="P18:P19"/>
    <mergeCell ref="Q18:Q19"/>
    <mergeCell ref="A18:B18"/>
    <mergeCell ref="C18:F18"/>
    <mergeCell ref="G18:N18"/>
    <mergeCell ref="A1:Q1"/>
    <mergeCell ref="A3:B3"/>
    <mergeCell ref="C3:F3"/>
    <mergeCell ref="G3:N3"/>
    <mergeCell ref="O3:O4"/>
    <mergeCell ref="P3:P4"/>
    <mergeCell ref="Q3:Q4"/>
  </mergeCells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- 7. ročník 2018 / 2019&amp;RPro HLM zpracoval Durlák Jan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2018-06-17T15:08:17Z</cp:lastPrinted>
  <dcterms:modified xsi:type="dcterms:W3CDTF">2019-06-16T13:21:36Z</dcterms:modified>
  <cp:category/>
  <cp:version/>
  <cp:contentType/>
  <cp:contentStatus/>
</cp:coreProperties>
</file>