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82" activeTab="2"/>
  </bookViews>
  <sheets>
    <sheet name="HLM - mladší" sheetId="1" r:id="rId1"/>
    <sheet name="HLM - starší" sheetId="2" r:id="rId2"/>
    <sheet name="5. kolo - Darkovice" sheetId="3" r:id="rId3"/>
    <sheet name="4. kolo - Kozmice" sheetId="4" r:id="rId4"/>
    <sheet name="3. kolo - Dobroslavice" sheetId="5" r:id="rId5"/>
    <sheet name="2. kolo - Markvartovice" sheetId="6" r:id="rId6"/>
    <sheet name="1. kolo - Děhylov" sheetId="7" r:id="rId7"/>
    <sheet name="6. kolo - Dobroslavice" sheetId="8" r:id="rId8"/>
    <sheet name="7. kolo - Bobrovníky" sheetId="9" r:id="rId9"/>
    <sheet name="8. kolo - Ludgeřovice" sheetId="10" r:id="rId10"/>
    <sheet name="9. kolo - Píšť" sheetId="11" r:id="rId11"/>
    <sheet name="10. kolo - Bohuslavice" sheetId="12" r:id="rId12"/>
    <sheet name="Bodové hodnocení" sheetId="13" r:id="rId13"/>
  </sheets>
  <definedNames>
    <definedName name="_xlnm.Print_Area" localSheetId="6">'1. kolo - Děhylov'!$A$1:$S$28</definedName>
    <definedName name="_xlnm.Print_Area" localSheetId="11">'10. kolo - Bohuslavice'!$A$1:$S$36</definedName>
    <definedName name="_xlnm.Print_Area" localSheetId="5">'2. kolo - Markvartovice'!$A$1:$S$33</definedName>
    <definedName name="_xlnm.Print_Area" localSheetId="4">'3. kolo - Dobroslavice'!$A$1:$J$29</definedName>
    <definedName name="_xlnm.Print_Area" localSheetId="3">'4. kolo - Kozmice'!$A$1:$Q$34</definedName>
    <definedName name="_xlnm.Print_Area" localSheetId="2">'5. kolo - Darkovice'!$A$1:$S$34</definedName>
    <definedName name="_xlnm.Print_Area" localSheetId="7">'6. kolo - Dobroslavice'!$A$1:$Q$36</definedName>
    <definedName name="_xlnm.Print_Area" localSheetId="8">'7. kolo - Bobrovníky'!$A$1:$S$36</definedName>
    <definedName name="_xlnm.Print_Area" localSheetId="9">'8. kolo - Ludgeřovice'!$A$1:$S$36</definedName>
    <definedName name="_xlnm.Print_Area" localSheetId="10">'9. kolo - Píšť'!$A$1:$S$36</definedName>
    <definedName name="_xlnm.Print_Area" localSheetId="0">'HLM - mladší'!$A$1:$N$16</definedName>
    <definedName name="_xlnm.Print_Area" localSheetId="1">'HLM - starší'!$A$1:$N$17</definedName>
  </definedNames>
  <calcPr fullCalcOnLoad="1"/>
</workbook>
</file>

<file path=xl/sharedStrings.xml><?xml version="1.0" encoding="utf-8"?>
<sst xmlns="http://schemas.openxmlformats.org/spreadsheetml/2006/main" count="1063" uniqueCount="84">
  <si>
    <t>Kolo:</t>
  </si>
  <si>
    <t>Poř.</t>
  </si>
  <si>
    <t>Družstvo</t>
  </si>
  <si>
    <t>Celkem</t>
  </si>
  <si>
    <t>Děhylov</t>
  </si>
  <si>
    <t>Závada</t>
  </si>
  <si>
    <t>Dobroslavice</t>
  </si>
  <si>
    <t>Markvartovice</t>
  </si>
  <si>
    <t>Darkovice</t>
  </si>
  <si>
    <t>Ludgeřovice</t>
  </si>
  <si>
    <t>Hlučín</t>
  </si>
  <si>
    <t>Kronika</t>
  </si>
  <si>
    <t>Bohuslavice</t>
  </si>
  <si>
    <t>Bobrovníky</t>
  </si>
  <si>
    <t>Vřesina</t>
  </si>
  <si>
    <t>body</t>
  </si>
  <si>
    <t>1.</t>
  </si>
  <si>
    <t>Strahovice</t>
  </si>
  <si>
    <t>2.</t>
  </si>
  <si>
    <t>3.</t>
  </si>
  <si>
    <t>4.</t>
  </si>
  <si>
    <t>5.</t>
  </si>
  <si>
    <t>6.</t>
  </si>
  <si>
    <t>7.</t>
  </si>
  <si>
    <t>Kozmice</t>
  </si>
  <si>
    <t>8.</t>
  </si>
  <si>
    <t>9.</t>
  </si>
  <si>
    <t>10.</t>
  </si>
  <si>
    <t>11.</t>
  </si>
  <si>
    <t>Píšť</t>
  </si>
  <si>
    <t>12.</t>
  </si>
  <si>
    <t>Jilešovice</t>
  </si>
  <si>
    <t>13.</t>
  </si>
  <si>
    <t>Mladší</t>
  </si>
  <si>
    <t>PÚ</t>
  </si>
  <si>
    <t>Štafeta 4x60 m</t>
  </si>
  <si>
    <t>Součet umístění</t>
  </si>
  <si>
    <t>Pořadí</t>
  </si>
  <si>
    <t>Body</t>
  </si>
  <si>
    <t>st.č.</t>
  </si>
  <si>
    <t>Pravý</t>
  </si>
  <si>
    <t>Levý</t>
  </si>
  <si>
    <t>Výsledný čas</t>
  </si>
  <si>
    <t>Umístění</t>
  </si>
  <si>
    <t>1. čas</t>
  </si>
  <si>
    <t>2.čas</t>
  </si>
  <si>
    <t>Starší</t>
  </si>
  <si>
    <t>Štafeta dvojic</t>
  </si>
  <si>
    <t>trestné</t>
  </si>
  <si>
    <t>Štafeta mix</t>
  </si>
  <si>
    <t>Uzlová štafeta</t>
  </si>
  <si>
    <t>1. pokus</t>
  </si>
  <si>
    <t>2. pokus</t>
  </si>
  <si>
    <t>St. č.</t>
  </si>
  <si>
    <t>čas</t>
  </si>
  <si>
    <t>Tr. b.</t>
  </si>
  <si>
    <t>2. čas</t>
  </si>
  <si>
    <t>14.</t>
  </si>
  <si>
    <t>Družstva mladší žáci</t>
  </si>
  <si>
    <t>poř.</t>
  </si>
  <si>
    <t>3. čas</t>
  </si>
  <si>
    <t>4. čas</t>
  </si>
  <si>
    <t>5. čas</t>
  </si>
  <si>
    <t>součet 5t</t>
  </si>
  <si>
    <t>Pořádi</t>
  </si>
  <si>
    <t>Družstva starší žáci</t>
  </si>
  <si>
    <t>Místo</t>
  </si>
  <si>
    <t>Bělá</t>
  </si>
  <si>
    <t>3. kolo Hlučínské ligy mládeže - Dobroslavice 28. 9. 2018</t>
  </si>
  <si>
    <t xml:space="preserve"> 28.9.2019</t>
  </si>
  <si>
    <t>Hlučínská Liga Mládeže 2019/2020 - mladší žáci</t>
  </si>
  <si>
    <t>1. kolo Hlučínské ligy mládeže - Děhylov 8. 9. 2019</t>
  </si>
  <si>
    <t>2. kolo Hlučínské ligy mládeže - Markvartovice 22. 9. 2019</t>
  </si>
  <si>
    <t>Lugeřovice</t>
  </si>
  <si>
    <t>Hlučínská Liga Mlád9že 2019/2020 - starší žáci</t>
  </si>
  <si>
    <t>7. kolo Hlučínské ligy mládeže - Bobrovníky 10. 5. 2020</t>
  </si>
  <si>
    <t>6. kolo Hlučínské ligy mládeže - Dobroslavice 26. 4. 2020</t>
  </si>
  <si>
    <t>9. kolo Hlučínské ligy mládeže - Píšť 14. 6. 2020</t>
  </si>
  <si>
    <t>8. kolo Hlučínské ligy mládeže - Ludgeřovice 17. 5. 2020</t>
  </si>
  <si>
    <t>10. kolo Hlučínské ligy mládeže - Bohuslavice 21. 6. 2020</t>
  </si>
  <si>
    <t>4. kolo Hlučínské ligy mládeže -  Kozmice 29. 9. 2019</t>
  </si>
  <si>
    <t>5. kolo Hlučínské ligy mládeže - Darkovice 1. 12. 2019</t>
  </si>
  <si>
    <t>N</t>
  </si>
  <si>
    <t>DNS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</si>
</sst>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mm:ss.00"/>
    <numFmt numFmtId="168" formatCode="m:ss.000"/>
    <numFmt numFmtId="169" formatCode="ss"/>
    <numFmt numFmtId="170" formatCode="m:ss.00"/>
    <numFmt numFmtId="171" formatCode="m:ss;@"/>
    <numFmt numFmtId="172" formatCode="mm:ss.0;@"/>
  </numFmts>
  <fonts count="57">
    <font>
      <sz val="11"/>
      <color indexed="8"/>
      <name val="Calibri"/>
      <family val="2"/>
    </font>
    <font>
      <sz val="10"/>
      <name val="Arial"/>
      <family val="0"/>
    </font>
    <font>
      <b/>
      <sz val="20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1"/>
      <name val="Calibri"/>
      <family val="2"/>
    </font>
    <font>
      <b/>
      <sz val="16"/>
      <color indexed="8"/>
      <name val="Times New Roman"/>
      <family val="1"/>
    </font>
    <font>
      <sz val="12"/>
      <color indexed="10"/>
      <name val="Times New Roman"/>
      <family val="1"/>
    </font>
    <font>
      <sz val="2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1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3" fillId="0" borderId="10" xfId="45" applyFont="1" applyFill="1" applyBorder="1" applyAlignment="1" applyProtection="1">
      <alignment horizontal="center" vertical="center"/>
      <protection/>
    </xf>
    <xf numFmtId="0" fontId="3" fillId="33" borderId="11" xfId="45" applyFont="1" applyFill="1" applyBorder="1" applyAlignment="1" applyProtection="1">
      <alignment horizontal="center" vertical="center"/>
      <protection/>
    </xf>
    <xf numFmtId="0" fontId="3" fillId="0" borderId="11" xfId="45" applyFont="1" applyFill="1" applyBorder="1" applyAlignment="1" applyProtection="1">
      <alignment horizontal="center" vertical="center"/>
      <protection/>
    </xf>
    <xf numFmtId="0" fontId="3" fillId="0" borderId="12" xfId="45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5" fillId="33" borderId="13" xfId="45" applyFont="1" applyFill="1" applyBorder="1" applyAlignment="1">
      <alignment vertical="center"/>
      <protection/>
    </xf>
    <xf numFmtId="0" fontId="5" fillId="33" borderId="14" xfId="45" applyFont="1" applyFill="1" applyBorder="1" applyAlignment="1">
      <alignment vertical="center"/>
      <protection/>
    </xf>
    <xf numFmtId="0" fontId="5" fillId="33" borderId="15" xfId="45" applyFont="1" applyFill="1" applyBorder="1" applyAlignment="1">
      <alignment horizontal="center" wrapText="1"/>
      <protection/>
    </xf>
    <xf numFmtId="0" fontId="5" fillId="33" borderId="13" xfId="45" applyFont="1" applyFill="1" applyBorder="1" applyAlignment="1">
      <alignment horizontal="center" wrapText="1"/>
      <protection/>
    </xf>
    <xf numFmtId="0" fontId="5" fillId="33" borderId="16" xfId="45" applyFont="1" applyFill="1" applyBorder="1" applyAlignment="1">
      <alignment horizontal="center" wrapText="1"/>
      <protection/>
    </xf>
    <xf numFmtId="0" fontId="5" fillId="33" borderId="17" xfId="45" applyFont="1" applyFill="1" applyBorder="1" applyAlignment="1">
      <alignment horizontal="center" wrapText="1"/>
      <protection/>
    </xf>
    <xf numFmtId="0" fontId="5" fillId="33" borderId="18" xfId="45" applyFont="1" applyFill="1" applyBorder="1" applyAlignment="1">
      <alignment vertical="center"/>
      <protection/>
    </xf>
    <xf numFmtId="0" fontId="6" fillId="33" borderId="19" xfId="45" applyFont="1" applyFill="1" applyBorder="1" applyAlignment="1">
      <alignment horizontal="center" wrapText="1"/>
      <protection/>
    </xf>
    <xf numFmtId="0" fontId="8" fillId="33" borderId="20" xfId="45" applyFont="1" applyFill="1" applyBorder="1" applyAlignment="1">
      <alignment horizontal="center" wrapText="1"/>
      <protection/>
    </xf>
    <xf numFmtId="0" fontId="5" fillId="33" borderId="21" xfId="45" applyFont="1" applyFill="1" applyBorder="1" applyAlignment="1">
      <alignment horizontal="center"/>
      <protection/>
    </xf>
    <xf numFmtId="0" fontId="5" fillId="34" borderId="21" xfId="45" applyFont="1" applyFill="1" applyBorder="1" applyAlignment="1">
      <alignment horizontal="center"/>
      <protection/>
    </xf>
    <xf numFmtId="0" fontId="5" fillId="0" borderId="21" xfId="45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6" fillId="33" borderId="22" xfId="45" applyFont="1" applyFill="1" applyBorder="1" applyAlignment="1">
      <alignment horizontal="center" wrapText="1"/>
      <protection/>
    </xf>
    <xf numFmtId="0" fontId="7" fillId="0" borderId="23" xfId="0" applyFont="1" applyFill="1" applyBorder="1" applyAlignment="1">
      <alignment/>
    </xf>
    <xf numFmtId="0" fontId="5" fillId="33" borderId="24" xfId="45" applyFont="1" applyFill="1" applyBorder="1" applyAlignment="1">
      <alignment horizontal="center"/>
      <protection/>
    </xf>
    <xf numFmtId="0" fontId="5" fillId="34" borderId="24" xfId="45" applyFont="1" applyFill="1" applyBorder="1" applyAlignment="1">
      <alignment horizontal="center"/>
      <protection/>
    </xf>
    <xf numFmtId="0" fontId="5" fillId="0" borderId="24" xfId="45" applyFont="1" applyFill="1" applyBorder="1" applyAlignment="1">
      <alignment horizontal="center"/>
      <protection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0" xfId="0" applyFont="1" applyBorder="1" applyAlignment="1">
      <alignment/>
    </xf>
    <xf numFmtId="0" fontId="6" fillId="33" borderId="27" xfId="45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7" fillId="0" borderId="28" xfId="0" applyFont="1" applyFill="1" applyBorder="1" applyAlignment="1">
      <alignment/>
    </xf>
    <xf numFmtId="0" fontId="8" fillId="33" borderId="29" xfId="45" applyFont="1" applyFill="1" applyBorder="1" applyAlignment="1">
      <alignment horizontal="center" wrapText="1"/>
      <protection/>
    </xf>
    <xf numFmtId="0" fontId="9" fillId="0" borderId="0" xfId="0" applyFont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4" fontId="7" fillId="34" borderId="0" xfId="0" applyNumberFormat="1" applyFont="1" applyFill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31" xfId="0" applyFont="1" applyFill="1" applyBorder="1" applyAlignment="1">
      <alignment/>
    </xf>
    <xf numFmtId="0" fontId="7" fillId="33" borderId="32" xfId="0" applyFont="1" applyFill="1" applyBorder="1" applyAlignment="1">
      <alignment horizontal="center"/>
    </xf>
    <xf numFmtId="0" fontId="13" fillId="33" borderId="33" xfId="0" applyFont="1" applyFill="1" applyBorder="1" applyAlignment="1">
      <alignment horizontal="center"/>
    </xf>
    <xf numFmtId="0" fontId="13" fillId="33" borderId="31" xfId="0" applyFont="1" applyFill="1" applyBorder="1" applyAlignment="1">
      <alignment horizontal="center"/>
    </xf>
    <xf numFmtId="47" fontId="7" fillId="33" borderId="32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2" fontId="13" fillId="0" borderId="21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7" fillId="0" borderId="22" xfId="0" applyFont="1" applyFill="1" applyBorder="1" applyAlignment="1">
      <alignment horizontal="center"/>
    </xf>
    <xf numFmtId="2" fontId="13" fillId="0" borderId="24" xfId="0" applyNumberFormat="1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0" fontId="8" fillId="34" borderId="34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0" fillId="0" borderId="30" xfId="0" applyFont="1" applyBorder="1" applyAlignment="1">
      <alignment/>
    </xf>
    <xf numFmtId="166" fontId="7" fillId="0" borderId="36" xfId="0" applyNumberFormat="1" applyFont="1" applyFill="1" applyBorder="1" applyAlignment="1">
      <alignment horizontal="center" vertical="center"/>
    </xf>
    <xf numFmtId="166" fontId="7" fillId="0" borderId="37" xfId="0" applyNumberFormat="1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/>
    </xf>
    <xf numFmtId="0" fontId="13" fillId="33" borderId="32" xfId="0" applyFont="1" applyFill="1" applyBorder="1" applyAlignment="1">
      <alignment horizontal="center"/>
    </xf>
    <xf numFmtId="166" fontId="7" fillId="0" borderId="39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3" fillId="33" borderId="40" xfId="0" applyFont="1" applyFill="1" applyBorder="1" applyAlignment="1">
      <alignment horizontal="center"/>
    </xf>
    <xf numFmtId="0" fontId="13" fillId="33" borderId="41" xfId="0" applyFont="1" applyFill="1" applyBorder="1" applyAlignment="1">
      <alignment horizontal="center"/>
    </xf>
    <xf numFmtId="0" fontId="7" fillId="0" borderId="34" xfId="0" applyFont="1" applyBorder="1" applyAlignment="1">
      <alignment/>
    </xf>
    <xf numFmtId="0" fontId="5" fillId="0" borderId="34" xfId="0" applyFont="1" applyBorder="1" applyAlignment="1">
      <alignment/>
    </xf>
    <xf numFmtId="0" fontId="7" fillId="0" borderId="34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5" fillId="0" borderId="30" xfId="0" applyFont="1" applyBorder="1" applyAlignment="1">
      <alignment/>
    </xf>
    <xf numFmtId="0" fontId="0" fillId="0" borderId="30" xfId="0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3" fillId="35" borderId="11" xfId="45" applyFont="1" applyFill="1" applyBorder="1" applyAlignment="1" applyProtection="1">
      <alignment horizontal="center" vertical="center"/>
      <protection/>
    </xf>
    <xf numFmtId="0" fontId="5" fillId="35" borderId="21" xfId="45" applyFont="1" applyFill="1" applyBorder="1" applyAlignment="1">
      <alignment horizontal="center"/>
      <protection/>
    </xf>
    <xf numFmtId="0" fontId="5" fillId="35" borderId="24" xfId="45" applyFont="1" applyFill="1" applyBorder="1" applyAlignment="1">
      <alignment horizontal="center"/>
      <protection/>
    </xf>
    <xf numFmtId="0" fontId="5" fillId="33" borderId="45" xfId="45" applyFont="1" applyFill="1" applyBorder="1" applyAlignment="1">
      <alignment vertical="center"/>
      <protection/>
    </xf>
    <xf numFmtId="0" fontId="5" fillId="33" borderId="46" xfId="45" applyFont="1" applyFill="1" applyBorder="1" applyAlignment="1">
      <alignment horizontal="center" wrapText="1"/>
      <protection/>
    </xf>
    <xf numFmtId="0" fontId="5" fillId="33" borderId="47" xfId="45" applyFont="1" applyFill="1" applyBorder="1" applyAlignment="1">
      <alignment horizontal="center" wrapText="1"/>
      <protection/>
    </xf>
    <xf numFmtId="0" fontId="5" fillId="33" borderId="0" xfId="45" applyFont="1" applyFill="1" applyBorder="1" applyAlignment="1">
      <alignment horizontal="center" wrapText="1"/>
      <protection/>
    </xf>
    <xf numFmtId="0" fontId="7" fillId="0" borderId="48" xfId="0" applyFont="1" applyFill="1" applyBorder="1" applyAlignment="1">
      <alignment/>
    </xf>
    <xf numFmtId="0" fontId="19" fillId="36" borderId="43" xfId="0" applyFont="1" applyFill="1" applyBorder="1" applyAlignment="1">
      <alignment horizontal="center" vertical="center"/>
    </xf>
    <xf numFmtId="0" fontId="19" fillId="36" borderId="44" xfId="0" applyFont="1" applyFill="1" applyBorder="1" applyAlignment="1">
      <alignment horizontal="center" vertical="center"/>
    </xf>
    <xf numFmtId="0" fontId="20" fillId="36" borderId="40" xfId="0" applyFont="1" applyFill="1" applyBorder="1" applyAlignment="1">
      <alignment horizontal="center" vertical="center"/>
    </xf>
    <xf numFmtId="0" fontId="21" fillId="36" borderId="41" xfId="0" applyFont="1" applyFill="1" applyBorder="1" applyAlignment="1">
      <alignment horizontal="center" vertical="center"/>
    </xf>
    <xf numFmtId="0" fontId="22" fillId="36" borderId="4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19" fillId="37" borderId="43" xfId="0" applyFont="1" applyFill="1" applyBorder="1" applyAlignment="1">
      <alignment horizontal="center" vertical="center"/>
    </xf>
    <xf numFmtId="0" fontId="19" fillId="37" borderId="44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/>
    </xf>
    <xf numFmtId="0" fontId="19" fillId="37" borderId="11" xfId="0" applyFont="1" applyFill="1" applyBorder="1" applyAlignment="1">
      <alignment horizontal="center" vertical="center"/>
    </xf>
    <xf numFmtId="0" fontId="19" fillId="37" borderId="12" xfId="0" applyFont="1" applyFill="1" applyBorder="1" applyAlignment="1">
      <alignment horizontal="center" vertical="center"/>
    </xf>
    <xf numFmtId="0" fontId="20" fillId="37" borderId="40" xfId="0" applyFont="1" applyFill="1" applyBorder="1" applyAlignment="1">
      <alignment horizontal="center" vertical="center"/>
    </xf>
    <xf numFmtId="0" fontId="21" fillId="37" borderId="41" xfId="0" applyFont="1" applyFill="1" applyBorder="1" applyAlignment="1">
      <alignment horizontal="center" vertical="center"/>
    </xf>
    <xf numFmtId="0" fontId="22" fillId="37" borderId="40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/>
    </xf>
    <xf numFmtId="1" fontId="7" fillId="0" borderId="39" xfId="0" applyNumberFormat="1" applyFont="1" applyFill="1" applyBorder="1" applyAlignment="1">
      <alignment horizontal="center"/>
    </xf>
    <xf numFmtId="0" fontId="3" fillId="0" borderId="16" xfId="45" applyFont="1" applyFill="1" applyBorder="1" applyAlignment="1" applyProtection="1">
      <alignment horizontal="center" vertical="center"/>
      <protection/>
    </xf>
    <xf numFmtId="14" fontId="5" fillId="33" borderId="50" xfId="45" applyNumberFormat="1" applyFont="1" applyFill="1" applyBorder="1" applyAlignment="1">
      <alignment horizontal="center" wrapText="1"/>
      <protection/>
    </xf>
    <xf numFmtId="0" fontId="5" fillId="33" borderId="30" xfId="45" applyFont="1" applyFill="1" applyBorder="1" applyAlignment="1">
      <alignment horizontal="center" wrapText="1"/>
      <protection/>
    </xf>
    <xf numFmtId="0" fontId="3" fillId="33" borderId="43" xfId="45" applyFont="1" applyFill="1" applyBorder="1" applyAlignment="1" applyProtection="1">
      <alignment horizontal="center" vertical="center"/>
      <protection/>
    </xf>
    <xf numFmtId="0" fontId="5" fillId="38" borderId="16" xfId="45" applyFont="1" applyFill="1" applyBorder="1" applyAlignment="1">
      <alignment horizontal="center" wrapText="1"/>
      <protection/>
    </xf>
    <xf numFmtId="14" fontId="5" fillId="38" borderId="47" xfId="45" applyNumberFormat="1" applyFont="1" applyFill="1" applyBorder="1" applyAlignment="1">
      <alignment horizontal="center" wrapText="1"/>
      <protection/>
    </xf>
    <xf numFmtId="0" fontId="5" fillId="0" borderId="35" xfId="45" applyFont="1" applyFill="1" applyBorder="1" applyAlignment="1">
      <alignment horizontal="center"/>
      <protection/>
    </xf>
    <xf numFmtId="0" fontId="5" fillId="34" borderId="32" xfId="45" applyFont="1" applyFill="1" applyBorder="1" applyAlignment="1">
      <alignment horizontal="center"/>
      <protection/>
    </xf>
    <xf numFmtId="0" fontId="5" fillId="33" borderId="32" xfId="45" applyFont="1" applyFill="1" applyBorder="1" applyAlignment="1">
      <alignment horizontal="center"/>
      <protection/>
    </xf>
    <xf numFmtId="0" fontId="5" fillId="0" borderId="32" xfId="45" applyFont="1" applyFill="1" applyBorder="1" applyAlignment="1">
      <alignment horizontal="center"/>
      <protection/>
    </xf>
    <xf numFmtId="0" fontId="5" fillId="35" borderId="32" xfId="45" applyFont="1" applyFill="1" applyBorder="1" applyAlignment="1">
      <alignment horizontal="center"/>
      <protection/>
    </xf>
    <xf numFmtId="0" fontId="5" fillId="0" borderId="31" xfId="45" applyFont="1" applyFill="1" applyBorder="1" applyAlignment="1">
      <alignment horizontal="center"/>
      <protection/>
    </xf>
    <xf numFmtId="0" fontId="8" fillId="33" borderId="51" xfId="45" applyFont="1" applyFill="1" applyBorder="1" applyAlignment="1">
      <alignment horizontal="center" wrapText="1"/>
      <protection/>
    </xf>
    <xf numFmtId="0" fontId="5" fillId="0" borderId="28" xfId="45" applyFont="1" applyFill="1" applyBorder="1" applyAlignment="1">
      <alignment horizontal="center"/>
      <protection/>
    </xf>
    <xf numFmtId="0" fontId="3" fillId="0" borderId="29" xfId="0" applyFont="1" applyFill="1" applyBorder="1" applyAlignment="1">
      <alignment horizontal="center"/>
    </xf>
    <xf numFmtId="0" fontId="21" fillId="0" borderId="52" xfId="0" applyFont="1" applyFill="1" applyBorder="1" applyAlignment="1">
      <alignment horizontal="center" vertical="center"/>
    </xf>
    <xf numFmtId="0" fontId="19" fillId="36" borderId="53" xfId="0" applyFont="1" applyFill="1" applyBorder="1" applyAlignment="1">
      <alignment horizontal="center" vertical="center"/>
    </xf>
    <xf numFmtId="0" fontId="19" fillId="36" borderId="16" xfId="0" applyFont="1" applyFill="1" applyBorder="1" applyAlignment="1">
      <alignment horizontal="center" vertical="center"/>
    </xf>
    <xf numFmtId="0" fontId="19" fillId="36" borderId="17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/>
    </xf>
    <xf numFmtId="166" fontId="13" fillId="0" borderId="24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2" fontId="13" fillId="0" borderId="32" xfId="0" applyNumberFormat="1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14" fontId="5" fillId="33" borderId="54" xfId="45" applyNumberFormat="1" applyFont="1" applyFill="1" applyBorder="1" applyAlignment="1">
      <alignment horizontal="center" wrapText="1"/>
      <protection/>
    </xf>
    <xf numFmtId="0" fontId="5" fillId="33" borderId="53" xfId="45" applyFont="1" applyFill="1" applyBorder="1" applyAlignment="1">
      <alignment horizontal="center" wrapText="1"/>
      <protection/>
    </xf>
    <xf numFmtId="14" fontId="5" fillId="33" borderId="47" xfId="45" applyNumberFormat="1" applyFont="1" applyFill="1" applyBorder="1" applyAlignment="1">
      <alignment horizontal="center" wrapText="1"/>
      <protection/>
    </xf>
    <xf numFmtId="14" fontId="5" fillId="33" borderId="18" xfId="45" applyNumberFormat="1" applyFont="1" applyFill="1" applyBorder="1" applyAlignment="1">
      <alignment horizontal="center" wrapText="1"/>
      <protection/>
    </xf>
    <xf numFmtId="0" fontId="7" fillId="0" borderId="36" xfId="0" applyFont="1" applyFill="1" applyBorder="1" applyAlignment="1">
      <alignment horizontal="center"/>
    </xf>
    <xf numFmtId="0" fontId="7" fillId="0" borderId="55" xfId="0" applyFont="1" applyFill="1" applyBorder="1" applyAlignment="1">
      <alignment/>
    </xf>
    <xf numFmtId="166" fontId="13" fillId="0" borderId="37" xfId="0" applyNumberFormat="1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/>
    </xf>
    <xf numFmtId="2" fontId="7" fillId="0" borderId="39" xfId="0" applyNumberFormat="1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166" fontId="7" fillId="0" borderId="19" xfId="0" applyNumberFormat="1" applyFont="1" applyFill="1" applyBorder="1" applyAlignment="1">
      <alignment horizontal="center" vertical="center"/>
    </xf>
    <xf numFmtId="166" fontId="7" fillId="0" borderId="53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166" fontId="7" fillId="0" borderId="22" xfId="0" applyNumberFormat="1" applyFont="1" applyFill="1" applyBorder="1" applyAlignment="1">
      <alignment horizontal="center" vertical="center"/>
    </xf>
    <xf numFmtId="166" fontId="13" fillId="0" borderId="39" xfId="0" applyNumberFormat="1" applyFont="1" applyFill="1" applyBorder="1" applyAlignment="1">
      <alignment horizontal="center" vertical="center"/>
    </xf>
    <xf numFmtId="166" fontId="7" fillId="0" borderId="27" xfId="0" applyNumberFormat="1" applyFont="1" applyFill="1" applyBorder="1" applyAlignment="1">
      <alignment horizontal="center" vertical="center"/>
    </xf>
    <xf numFmtId="166" fontId="7" fillId="0" borderId="33" xfId="0" applyNumberFormat="1" applyFont="1" applyFill="1" applyBorder="1" applyAlignment="1">
      <alignment horizontal="center" vertical="center"/>
    </xf>
    <xf numFmtId="166" fontId="13" fillId="0" borderId="33" xfId="0" applyNumberFormat="1" applyFont="1" applyFill="1" applyBorder="1" applyAlignment="1">
      <alignment horizontal="center" vertical="center"/>
    </xf>
    <xf numFmtId="2" fontId="7" fillId="0" borderId="33" xfId="0" applyNumberFormat="1" applyFont="1" applyFill="1" applyBorder="1" applyAlignment="1">
      <alignment horizontal="center"/>
    </xf>
    <xf numFmtId="1" fontId="7" fillId="0" borderId="32" xfId="0" applyNumberFormat="1" applyFont="1" applyFill="1" applyBorder="1" applyAlignment="1">
      <alignment horizontal="center"/>
    </xf>
    <xf numFmtId="2" fontId="7" fillId="0" borderId="32" xfId="0" applyNumberFormat="1" applyFont="1" applyFill="1" applyBorder="1" applyAlignment="1">
      <alignment horizontal="center"/>
    </xf>
    <xf numFmtId="0" fontId="13" fillId="0" borderId="51" xfId="0" applyFont="1" applyFill="1" applyBorder="1" applyAlignment="1">
      <alignment horizontal="center"/>
    </xf>
    <xf numFmtId="0" fontId="5" fillId="33" borderId="57" xfId="45" applyFont="1" applyFill="1" applyBorder="1" applyAlignment="1">
      <alignment horizontal="center"/>
      <protection/>
    </xf>
    <xf numFmtId="0" fontId="5" fillId="33" borderId="39" xfId="45" applyFont="1" applyFill="1" applyBorder="1" applyAlignment="1">
      <alignment horizontal="center"/>
      <protection/>
    </xf>
    <xf numFmtId="0" fontId="5" fillId="33" borderId="33" xfId="45" applyFont="1" applyFill="1" applyBorder="1" applyAlignment="1">
      <alignment horizontal="center"/>
      <protection/>
    </xf>
    <xf numFmtId="0" fontId="5" fillId="34" borderId="28" xfId="45" applyFont="1" applyFill="1" applyBorder="1" applyAlignment="1">
      <alignment horizontal="center"/>
      <protection/>
    </xf>
    <xf numFmtId="0" fontId="5" fillId="34" borderId="35" xfId="45" applyFont="1" applyFill="1" applyBorder="1" applyAlignment="1">
      <alignment horizontal="center"/>
      <protection/>
    </xf>
    <xf numFmtId="0" fontId="5" fillId="34" borderId="31" xfId="45" applyFont="1" applyFill="1" applyBorder="1" applyAlignment="1">
      <alignment horizontal="center"/>
      <protection/>
    </xf>
    <xf numFmtId="0" fontId="5" fillId="33" borderId="58" xfId="45" applyFont="1" applyFill="1" applyBorder="1" applyAlignment="1">
      <alignment horizontal="center" wrapText="1"/>
      <protection/>
    </xf>
    <xf numFmtId="0" fontId="7" fillId="39" borderId="36" xfId="0" applyFont="1" applyFill="1" applyBorder="1" applyAlignment="1">
      <alignment horizontal="center"/>
    </xf>
    <xf numFmtId="0" fontId="7" fillId="39" borderId="35" xfId="0" applyFont="1" applyFill="1" applyBorder="1" applyAlignment="1">
      <alignment/>
    </xf>
    <xf numFmtId="166" fontId="7" fillId="39" borderId="36" xfId="0" applyNumberFormat="1" applyFont="1" applyFill="1" applyBorder="1" applyAlignment="1">
      <alignment horizontal="center" vertical="center"/>
    </xf>
    <xf numFmtId="166" fontId="7" fillId="39" borderId="37" xfId="0" applyNumberFormat="1" applyFont="1" applyFill="1" applyBorder="1" applyAlignment="1">
      <alignment horizontal="center" vertical="center"/>
    </xf>
    <xf numFmtId="166" fontId="13" fillId="39" borderId="37" xfId="0" applyNumberFormat="1" applyFont="1" applyFill="1" applyBorder="1" applyAlignment="1">
      <alignment horizontal="center" vertical="center"/>
    </xf>
    <xf numFmtId="0" fontId="13" fillId="39" borderId="56" xfId="0" applyFont="1" applyFill="1" applyBorder="1" applyAlignment="1">
      <alignment horizontal="center"/>
    </xf>
    <xf numFmtId="2" fontId="7" fillId="39" borderId="59" xfId="0" applyNumberFormat="1" applyFont="1" applyFill="1" applyBorder="1" applyAlignment="1">
      <alignment horizontal="center"/>
    </xf>
    <xf numFmtId="1" fontId="7" fillId="39" borderId="24" xfId="0" applyNumberFormat="1" applyFont="1" applyFill="1" applyBorder="1" applyAlignment="1">
      <alignment horizontal="center"/>
    </xf>
    <xf numFmtId="2" fontId="13" fillId="39" borderId="24" xfId="0" applyNumberFormat="1" applyFont="1" applyFill="1" applyBorder="1" applyAlignment="1">
      <alignment horizontal="center"/>
    </xf>
    <xf numFmtId="2" fontId="7" fillId="39" borderId="24" xfId="0" applyNumberFormat="1" applyFont="1" applyFill="1" applyBorder="1" applyAlignment="1">
      <alignment horizontal="center"/>
    </xf>
    <xf numFmtId="0" fontId="13" fillId="39" borderId="35" xfId="0" applyFont="1" applyFill="1" applyBorder="1" applyAlignment="1">
      <alignment horizontal="center"/>
    </xf>
    <xf numFmtId="0" fontId="13" fillId="39" borderId="20" xfId="0" applyFont="1" applyFill="1" applyBorder="1" applyAlignment="1">
      <alignment horizontal="center"/>
    </xf>
    <xf numFmtId="0" fontId="8" fillId="39" borderId="20" xfId="0" applyFont="1" applyFill="1" applyBorder="1" applyAlignment="1">
      <alignment horizontal="center"/>
    </xf>
    <xf numFmtId="0" fontId="3" fillId="39" borderId="20" xfId="0" applyFont="1" applyFill="1" applyBorder="1" applyAlignment="1">
      <alignment horizontal="center"/>
    </xf>
    <xf numFmtId="0" fontId="7" fillId="39" borderId="55" xfId="0" applyFont="1" applyFill="1" applyBorder="1" applyAlignment="1">
      <alignment/>
    </xf>
    <xf numFmtId="0" fontId="7" fillId="39" borderId="23" xfId="0" applyFont="1" applyFill="1" applyBorder="1" applyAlignment="1">
      <alignment/>
    </xf>
    <xf numFmtId="0" fontId="7" fillId="39" borderId="25" xfId="0" applyFont="1" applyFill="1" applyBorder="1" applyAlignment="1">
      <alignment/>
    </xf>
    <xf numFmtId="0" fontId="7" fillId="39" borderId="22" xfId="0" applyFont="1" applyFill="1" applyBorder="1" applyAlignment="1">
      <alignment horizontal="center"/>
    </xf>
    <xf numFmtId="166" fontId="7" fillId="39" borderId="39" xfId="0" applyNumberFormat="1" applyFont="1" applyFill="1" applyBorder="1" applyAlignment="1">
      <alignment horizontal="center" vertical="center"/>
    </xf>
    <xf numFmtId="2" fontId="7" fillId="39" borderId="39" xfId="0" applyNumberFormat="1" applyFont="1" applyFill="1" applyBorder="1" applyAlignment="1">
      <alignment horizontal="center"/>
    </xf>
    <xf numFmtId="166" fontId="7" fillId="39" borderId="22" xfId="0" applyNumberFormat="1" applyFont="1" applyFill="1" applyBorder="1" applyAlignment="1">
      <alignment horizontal="center" vertical="center"/>
    </xf>
    <xf numFmtId="166" fontId="13" fillId="39" borderId="39" xfId="0" applyNumberFormat="1" applyFont="1" applyFill="1" applyBorder="1" applyAlignment="1">
      <alignment horizontal="center" vertical="center"/>
    </xf>
    <xf numFmtId="0" fontId="7" fillId="39" borderId="26" xfId="0" applyFont="1" applyFill="1" applyBorder="1" applyAlignment="1">
      <alignment/>
    </xf>
    <xf numFmtId="167" fontId="56" fillId="39" borderId="39" xfId="0" applyNumberFormat="1" applyFont="1" applyFill="1" applyBorder="1" applyAlignment="1" applyProtection="1">
      <alignment horizontal="center"/>
      <protection locked="0"/>
    </xf>
    <xf numFmtId="0" fontId="21" fillId="39" borderId="42" xfId="0" applyFont="1" applyFill="1" applyBorder="1" applyAlignment="1">
      <alignment horizontal="center" vertical="center"/>
    </xf>
    <xf numFmtId="167" fontId="56" fillId="39" borderId="35" xfId="0" applyNumberFormat="1" applyFont="1" applyFill="1" applyBorder="1" applyAlignment="1">
      <alignment horizontal="center"/>
    </xf>
    <xf numFmtId="167" fontId="56" fillId="0" borderId="39" xfId="0" applyNumberFormat="1" applyFont="1" applyFill="1" applyBorder="1" applyAlignment="1" applyProtection="1">
      <alignment horizontal="center"/>
      <protection locked="0"/>
    </xf>
    <xf numFmtId="167" fontId="56" fillId="0" borderId="35" xfId="0" applyNumberFormat="1" applyFont="1" applyFill="1" applyBorder="1" applyAlignment="1">
      <alignment horizontal="center"/>
    </xf>
    <xf numFmtId="0" fontId="21" fillId="39" borderId="52" xfId="0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/>
    </xf>
    <xf numFmtId="0" fontId="7" fillId="0" borderId="60" xfId="0" applyFont="1" applyFill="1" applyBorder="1" applyAlignment="1">
      <alignment/>
    </xf>
    <xf numFmtId="0" fontId="7" fillId="0" borderId="60" xfId="0" applyFont="1" applyBorder="1" applyAlignment="1">
      <alignment/>
    </xf>
    <xf numFmtId="0" fontId="17" fillId="0" borderId="60" xfId="0" applyFont="1" applyBorder="1" applyAlignment="1">
      <alignment horizontal="center"/>
    </xf>
    <xf numFmtId="166" fontId="7" fillId="0" borderId="21" xfId="0" applyNumberFormat="1" applyFont="1" applyFill="1" applyBorder="1" applyAlignment="1">
      <alignment horizontal="center"/>
    </xf>
    <xf numFmtId="166" fontId="7" fillId="0" borderId="24" xfId="0" applyNumberFormat="1" applyFont="1" applyFill="1" applyBorder="1" applyAlignment="1">
      <alignment horizontal="center"/>
    </xf>
    <xf numFmtId="166" fontId="7" fillId="39" borderId="24" xfId="0" applyNumberFormat="1" applyFont="1" applyFill="1" applyBorder="1" applyAlignment="1">
      <alignment horizontal="center"/>
    </xf>
    <xf numFmtId="1" fontId="7" fillId="39" borderId="39" xfId="0" applyNumberFormat="1" applyFont="1" applyFill="1" applyBorder="1" applyAlignment="1">
      <alignment horizontal="center"/>
    </xf>
    <xf numFmtId="2" fontId="7" fillId="39" borderId="24" xfId="0" applyNumberFormat="1" applyFont="1" applyFill="1" applyBorder="1" applyAlignment="1">
      <alignment/>
    </xf>
    <xf numFmtId="1" fontId="7" fillId="39" borderId="24" xfId="0" applyNumberFormat="1" applyFont="1" applyFill="1" applyBorder="1" applyAlignment="1">
      <alignment/>
    </xf>
    <xf numFmtId="166" fontId="7" fillId="0" borderId="22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166" fontId="7" fillId="0" borderId="39" xfId="0" applyNumberFormat="1" applyFont="1" applyFill="1" applyBorder="1" applyAlignment="1">
      <alignment horizontal="center"/>
    </xf>
    <xf numFmtId="166" fontId="7" fillId="0" borderId="57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66" fontId="5" fillId="0" borderId="24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166" fontId="7" fillId="39" borderId="39" xfId="0" applyNumberFormat="1" applyFont="1" applyFill="1" applyBorder="1" applyAlignment="1">
      <alignment horizontal="center"/>
    </xf>
    <xf numFmtId="166" fontId="13" fillId="39" borderId="24" xfId="0" applyNumberFormat="1" applyFont="1" applyFill="1" applyBorder="1" applyAlignment="1">
      <alignment horizontal="center"/>
    </xf>
    <xf numFmtId="166" fontId="5" fillId="39" borderId="39" xfId="0" applyNumberFormat="1" applyFont="1" applyFill="1" applyBorder="1" applyAlignment="1">
      <alignment horizontal="center"/>
    </xf>
    <xf numFmtId="166" fontId="5" fillId="39" borderId="24" xfId="0" applyNumberFormat="1" applyFont="1" applyFill="1" applyBorder="1" applyAlignment="1">
      <alignment horizontal="center"/>
    </xf>
    <xf numFmtId="0" fontId="3" fillId="39" borderId="35" xfId="0" applyFont="1" applyFill="1" applyBorder="1" applyAlignment="1">
      <alignment horizontal="center"/>
    </xf>
    <xf numFmtId="2" fontId="7" fillId="0" borderId="57" xfId="0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2" fontId="7" fillId="0" borderId="27" xfId="0" applyNumberFormat="1" applyFont="1" applyFill="1" applyBorder="1" applyAlignment="1">
      <alignment horizontal="center"/>
    </xf>
    <xf numFmtId="0" fontId="13" fillId="33" borderId="61" xfId="0" applyFont="1" applyFill="1" applyBorder="1" applyAlignment="1">
      <alignment horizontal="center"/>
    </xf>
    <xf numFmtId="0" fontId="13" fillId="33" borderId="62" xfId="0" applyFont="1" applyFill="1" applyBorder="1" applyAlignment="1">
      <alignment horizontal="center"/>
    </xf>
    <xf numFmtId="166" fontId="13" fillId="0" borderId="39" xfId="0" applyNumberFormat="1" applyFont="1" applyFill="1" applyBorder="1" applyAlignment="1">
      <alignment horizontal="center"/>
    </xf>
    <xf numFmtId="47" fontId="7" fillId="33" borderId="27" xfId="0" applyNumberFormat="1" applyFont="1" applyFill="1" applyBorder="1" applyAlignment="1">
      <alignment horizontal="center"/>
    </xf>
    <xf numFmtId="166" fontId="7" fillId="0" borderId="33" xfId="0" applyNumberFormat="1" applyFont="1" applyFill="1" applyBorder="1" applyAlignment="1">
      <alignment horizontal="center"/>
    </xf>
    <xf numFmtId="166" fontId="7" fillId="0" borderId="32" xfId="0" applyNumberFormat="1" applyFont="1" applyFill="1" applyBorder="1" applyAlignment="1">
      <alignment horizontal="center"/>
    </xf>
    <xf numFmtId="166" fontId="13" fillId="0" borderId="32" xfId="0" applyNumberFormat="1" applyFont="1" applyFill="1" applyBorder="1" applyAlignment="1">
      <alignment horizontal="center"/>
    </xf>
    <xf numFmtId="0" fontId="11" fillId="0" borderId="30" xfId="0" applyFont="1" applyBorder="1" applyAlignment="1">
      <alignment/>
    </xf>
    <xf numFmtId="0" fontId="5" fillId="34" borderId="19" xfId="45" applyFont="1" applyFill="1" applyBorder="1" applyAlignment="1">
      <alignment horizontal="center"/>
      <protection/>
    </xf>
    <xf numFmtId="0" fontId="5" fillId="34" borderId="22" xfId="45" applyFont="1" applyFill="1" applyBorder="1" applyAlignment="1">
      <alignment horizontal="center"/>
      <protection/>
    </xf>
    <xf numFmtId="0" fontId="5" fillId="34" borderId="27" xfId="45" applyFont="1" applyFill="1" applyBorder="1" applyAlignment="1">
      <alignment horizontal="center"/>
      <protection/>
    </xf>
    <xf numFmtId="1" fontId="7" fillId="0" borderId="63" xfId="0" applyNumberFormat="1" applyFont="1" applyFill="1" applyBorder="1" applyAlignment="1">
      <alignment horizontal="center"/>
    </xf>
    <xf numFmtId="1" fontId="7" fillId="39" borderId="63" xfId="0" applyNumberFormat="1" applyFont="1" applyFill="1" applyBorder="1" applyAlignment="1">
      <alignment horizontal="center"/>
    </xf>
    <xf numFmtId="0" fontId="13" fillId="33" borderId="27" xfId="0" applyFont="1" applyFill="1" applyBorder="1" applyAlignment="1">
      <alignment horizontal="center"/>
    </xf>
    <xf numFmtId="166" fontId="7" fillId="0" borderId="19" xfId="0" applyNumberFormat="1" applyFont="1" applyFill="1" applyBorder="1" applyAlignment="1">
      <alignment horizontal="center"/>
    </xf>
    <xf numFmtId="166" fontId="7" fillId="39" borderId="22" xfId="0" applyNumberFormat="1" applyFont="1" applyFill="1" applyBorder="1" applyAlignment="1">
      <alignment horizontal="center"/>
    </xf>
    <xf numFmtId="0" fontId="7" fillId="0" borderId="41" xfId="0" applyFont="1" applyBorder="1" applyAlignment="1">
      <alignment/>
    </xf>
    <xf numFmtId="0" fontId="7" fillId="0" borderId="64" xfId="0" applyFont="1" applyBorder="1" applyAlignment="1">
      <alignment/>
    </xf>
    <xf numFmtId="166" fontId="7" fillId="0" borderId="27" xfId="0" applyNumberFormat="1" applyFont="1" applyFill="1" applyBorder="1" applyAlignment="1">
      <alignment horizontal="center"/>
    </xf>
    <xf numFmtId="2" fontId="7" fillId="39" borderId="22" xfId="0" applyNumberFormat="1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" fontId="7" fillId="0" borderId="33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39" borderId="35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7" fillId="0" borderId="28" xfId="0" applyFont="1" applyBorder="1" applyAlignment="1">
      <alignment/>
    </xf>
    <xf numFmtId="167" fontId="56" fillId="40" borderId="20" xfId="0" applyNumberFormat="1" applyFont="1" applyFill="1" applyBorder="1" applyAlignment="1">
      <alignment horizontal="center"/>
    </xf>
    <xf numFmtId="167" fontId="56" fillId="40" borderId="20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Border="1" applyAlignment="1">
      <alignment/>
    </xf>
    <xf numFmtId="167" fontId="56" fillId="40" borderId="58" xfId="0" applyNumberFormat="1" applyFont="1" applyFill="1" applyBorder="1" applyAlignment="1" applyProtection="1">
      <alignment horizontal="center"/>
      <protection hidden="1"/>
    </xf>
    <xf numFmtId="0" fontId="7" fillId="0" borderId="55" xfId="0" applyFont="1" applyBorder="1" applyAlignment="1">
      <alignment/>
    </xf>
    <xf numFmtId="167" fontId="56" fillId="40" borderId="35" xfId="0" applyNumberFormat="1" applyFont="1" applyFill="1" applyBorder="1" applyAlignment="1" applyProtection="1">
      <alignment horizontal="center"/>
      <protection hidden="1"/>
    </xf>
    <xf numFmtId="167" fontId="56" fillId="40" borderId="35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167" fontId="56" fillId="40" borderId="65" xfId="0" applyNumberFormat="1" applyFont="1" applyFill="1" applyBorder="1" applyAlignment="1" applyProtection="1">
      <alignment horizontal="center"/>
      <protection hidden="1"/>
    </xf>
    <xf numFmtId="0" fontId="7" fillId="0" borderId="25" xfId="0" applyFont="1" applyBorder="1" applyAlignment="1">
      <alignment/>
    </xf>
    <xf numFmtId="167" fontId="56" fillId="40" borderId="66" xfId="0" applyNumberFormat="1" applyFont="1" applyFill="1" applyBorder="1" applyAlignment="1">
      <alignment horizontal="center"/>
    </xf>
    <xf numFmtId="167" fontId="56" fillId="40" borderId="66" xfId="0" applyNumberFormat="1" applyFont="1" applyFill="1" applyBorder="1" applyAlignment="1" applyProtection="1">
      <alignment horizontal="center"/>
      <protection hidden="1"/>
    </xf>
    <xf numFmtId="167" fontId="56" fillId="40" borderId="26" xfId="0" applyNumberFormat="1" applyFont="1" applyFill="1" applyBorder="1" applyAlignment="1">
      <alignment horizontal="center"/>
    </xf>
    <xf numFmtId="0" fontId="7" fillId="0" borderId="26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67" xfId="0" applyFont="1" applyBorder="1" applyAlignment="1">
      <alignment horizontal="center"/>
    </xf>
    <xf numFmtId="0" fontId="7" fillId="0" borderId="68" xfId="0" applyFont="1" applyBorder="1" applyAlignment="1">
      <alignment/>
    </xf>
    <xf numFmtId="167" fontId="56" fillId="40" borderId="69" xfId="0" applyNumberFormat="1" applyFont="1" applyFill="1" applyBorder="1" applyAlignment="1">
      <alignment horizontal="center"/>
    </xf>
    <xf numFmtId="167" fontId="56" fillId="40" borderId="70" xfId="0" applyNumberFormat="1" applyFont="1" applyFill="1" applyBorder="1" applyAlignment="1">
      <alignment horizontal="center"/>
    </xf>
    <xf numFmtId="167" fontId="56" fillId="40" borderId="69" xfId="0" applyNumberFormat="1" applyFont="1" applyFill="1" applyBorder="1" applyAlignment="1" applyProtection="1">
      <alignment horizontal="center"/>
      <protection hidden="1"/>
    </xf>
    <xf numFmtId="167" fontId="56" fillId="40" borderId="19" xfId="0" applyNumberFormat="1" applyFont="1" applyFill="1" applyBorder="1" applyAlignment="1">
      <alignment horizontal="center"/>
    </xf>
    <xf numFmtId="167" fontId="56" fillId="40" borderId="21" xfId="0" applyNumberFormat="1" applyFont="1" applyFill="1" applyBorder="1" applyAlignment="1">
      <alignment horizontal="center"/>
    </xf>
    <xf numFmtId="167" fontId="56" fillId="40" borderId="28" xfId="0" applyNumberFormat="1" applyFont="1" applyFill="1" applyBorder="1" applyAlignment="1">
      <alignment horizontal="center"/>
    </xf>
    <xf numFmtId="167" fontId="56" fillId="40" borderId="22" xfId="0" applyNumberFormat="1" applyFont="1" applyFill="1" applyBorder="1" applyAlignment="1">
      <alignment horizontal="center"/>
    </xf>
    <xf numFmtId="167" fontId="56" fillId="40" borderId="24" xfId="0" applyNumberFormat="1" applyFont="1" applyFill="1" applyBorder="1" applyAlignment="1">
      <alignment horizontal="center"/>
    </xf>
    <xf numFmtId="0" fontId="19" fillId="0" borderId="27" xfId="0" applyFont="1" applyBorder="1" applyAlignment="1">
      <alignment horizontal="center" vertical="center"/>
    </xf>
    <xf numFmtId="0" fontId="7" fillId="0" borderId="49" xfId="0" applyFont="1" applyBorder="1" applyAlignment="1">
      <alignment/>
    </xf>
    <xf numFmtId="167" fontId="56" fillId="40" borderId="27" xfId="0" applyNumberFormat="1" applyFont="1" applyFill="1" applyBorder="1" applyAlignment="1">
      <alignment horizontal="center"/>
    </xf>
    <xf numFmtId="167" fontId="56" fillId="40" borderId="32" xfId="0" applyNumberFormat="1" applyFont="1" applyFill="1" applyBorder="1" applyAlignment="1">
      <alignment horizontal="center"/>
    </xf>
    <xf numFmtId="167" fontId="56" fillId="40" borderId="31" xfId="0" applyNumberFormat="1" applyFont="1" applyFill="1" applyBorder="1" applyAlignment="1">
      <alignment horizontal="center"/>
    </xf>
    <xf numFmtId="0" fontId="6" fillId="33" borderId="38" xfId="45" applyFont="1" applyFill="1" applyBorder="1" applyAlignment="1">
      <alignment horizontal="center" wrapText="1"/>
      <protection/>
    </xf>
    <xf numFmtId="0" fontId="8" fillId="33" borderId="69" xfId="45" applyFont="1" applyFill="1" applyBorder="1" applyAlignment="1">
      <alignment horizontal="center" wrapText="1"/>
      <protection/>
    </xf>
    <xf numFmtId="0" fontId="5" fillId="34" borderId="38" xfId="45" applyFont="1" applyFill="1" applyBorder="1" applyAlignment="1">
      <alignment horizontal="center"/>
      <protection/>
    </xf>
    <xf numFmtId="0" fontId="5" fillId="33" borderId="66" xfId="45" applyFont="1" applyFill="1" applyBorder="1" applyAlignment="1">
      <alignment horizontal="center"/>
      <protection/>
    </xf>
    <xf numFmtId="0" fontId="5" fillId="34" borderId="66" xfId="45" applyFont="1" applyFill="1" applyBorder="1" applyAlignment="1">
      <alignment horizontal="center"/>
      <protection/>
    </xf>
    <xf numFmtId="0" fontId="5" fillId="34" borderId="26" xfId="45" applyFont="1" applyFill="1" applyBorder="1" applyAlignment="1">
      <alignment horizontal="center"/>
      <protection/>
    </xf>
    <xf numFmtId="0" fontId="5" fillId="33" borderId="59" xfId="45" applyFont="1" applyFill="1" applyBorder="1" applyAlignment="1">
      <alignment horizontal="center"/>
      <protection/>
    </xf>
    <xf numFmtId="0" fontId="5" fillId="0" borderId="66" xfId="45" applyFont="1" applyFill="1" applyBorder="1" applyAlignment="1">
      <alignment horizontal="center"/>
      <protection/>
    </xf>
    <xf numFmtId="0" fontId="5" fillId="35" borderId="66" xfId="45" applyFont="1" applyFill="1" applyBorder="1" applyAlignment="1">
      <alignment horizontal="center"/>
      <protection/>
    </xf>
    <xf numFmtId="0" fontId="5" fillId="0" borderId="26" xfId="45" applyFont="1" applyFill="1" applyBorder="1" applyAlignment="1">
      <alignment horizontal="center"/>
      <protection/>
    </xf>
    <xf numFmtId="0" fontId="3" fillId="33" borderId="40" xfId="45" applyFont="1" applyFill="1" applyBorder="1" applyAlignment="1" applyProtection="1">
      <alignment horizontal="center" vertical="center"/>
      <protection/>
    </xf>
    <xf numFmtId="0" fontId="2" fillId="0" borderId="71" xfId="45" applyFont="1" applyFill="1" applyBorder="1" applyAlignment="1" applyProtection="1">
      <alignment horizontal="center" vertical="center"/>
      <protection/>
    </xf>
    <xf numFmtId="0" fontId="13" fillId="33" borderId="40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/>
    </xf>
    <xf numFmtId="0" fontId="13" fillId="33" borderId="4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/>
    </xf>
    <xf numFmtId="0" fontId="7" fillId="33" borderId="72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13" fillId="33" borderId="73" xfId="0" applyFont="1" applyFill="1" applyBorder="1" applyAlignment="1">
      <alignment horizontal="center" vertical="center"/>
    </xf>
    <xf numFmtId="0" fontId="16" fillId="33" borderId="74" xfId="0" applyFont="1" applyFill="1" applyBorder="1" applyAlignment="1">
      <alignment horizontal="center" vertical="center"/>
    </xf>
    <xf numFmtId="0" fontId="16" fillId="33" borderId="41" xfId="0" applyFont="1" applyFill="1" applyBorder="1" applyAlignment="1">
      <alignment horizontal="center" vertical="center"/>
    </xf>
    <xf numFmtId="0" fontId="16" fillId="33" borderId="74" xfId="0" applyFont="1" applyFill="1" applyBorder="1" applyAlignment="1">
      <alignment horizontal="center"/>
    </xf>
    <xf numFmtId="0" fontId="16" fillId="33" borderId="75" xfId="0" applyFont="1" applyFill="1" applyBorder="1" applyAlignment="1">
      <alignment horizontal="center"/>
    </xf>
    <xf numFmtId="0" fontId="16" fillId="33" borderId="76" xfId="0" applyFont="1" applyFill="1" applyBorder="1" applyAlignment="1">
      <alignment horizontal="center"/>
    </xf>
    <xf numFmtId="0" fontId="12" fillId="34" borderId="4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77" xfId="0" applyFont="1" applyFill="1" applyBorder="1" applyAlignment="1">
      <alignment horizontal="center" vertical="center"/>
    </xf>
    <xf numFmtId="0" fontId="13" fillId="33" borderId="42" xfId="0" applyFont="1" applyFill="1" applyBorder="1" applyAlignment="1">
      <alignment horizontal="center" vertical="center"/>
    </xf>
    <xf numFmtId="0" fontId="13" fillId="33" borderId="78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13" fillId="33" borderId="30" xfId="0" applyFont="1" applyFill="1" applyBorder="1" applyAlignment="1">
      <alignment horizontal="center" vertical="center"/>
    </xf>
    <xf numFmtId="0" fontId="13" fillId="33" borderId="79" xfId="0" applyFont="1" applyFill="1" applyBorder="1" applyAlignment="1">
      <alignment horizontal="center" vertical="center"/>
    </xf>
    <xf numFmtId="47" fontId="13" fillId="33" borderId="66" xfId="0" applyNumberFormat="1" applyFont="1" applyFill="1" applyBorder="1" applyAlignment="1">
      <alignment horizontal="center" vertical="center"/>
    </xf>
    <xf numFmtId="47" fontId="13" fillId="33" borderId="80" xfId="0" applyNumberFormat="1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3" fillId="33" borderId="81" xfId="0" applyFont="1" applyFill="1" applyBorder="1" applyAlignment="1">
      <alignment horizontal="center"/>
    </xf>
    <xf numFmtId="0" fontId="12" fillId="34" borderId="61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11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27"/>
  <sheetViews>
    <sheetView showGridLines="0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12" sqref="I12"/>
    </sheetView>
  </sheetViews>
  <sheetFormatPr defaultColWidth="9.140625" defaultRowHeight="15"/>
  <cols>
    <col min="1" max="1" width="5.7109375" style="0" customWidth="1"/>
    <col min="2" max="2" width="17.28125" style="0" customWidth="1"/>
    <col min="3" max="4" width="12.7109375" style="0" customWidth="1"/>
    <col min="5" max="5" width="14.28125" style="0" customWidth="1"/>
    <col min="6" max="6" width="12.7109375" style="0" customWidth="1"/>
    <col min="7" max="7" width="14.57421875" style="0" customWidth="1"/>
    <col min="8" max="11" width="12.7109375" style="0" customWidth="1"/>
    <col min="12" max="14" width="12.57421875" style="0" customWidth="1"/>
  </cols>
  <sheetData>
    <row r="1" spans="1:14" ht="42" customHeight="1" thickBot="1">
      <c r="A1" s="297" t="s">
        <v>70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</row>
    <row r="2" spans="1:14" s="5" customFormat="1" ht="16.5" customHeight="1" thickBot="1">
      <c r="A2" s="296" t="s">
        <v>0</v>
      </c>
      <c r="B2" s="296"/>
      <c r="C2" s="296"/>
      <c r="D2" s="1">
        <v>1</v>
      </c>
      <c r="E2" s="2">
        <v>2</v>
      </c>
      <c r="F2" s="3">
        <v>3</v>
      </c>
      <c r="G2" s="2">
        <v>4</v>
      </c>
      <c r="H2" s="4">
        <v>5</v>
      </c>
      <c r="I2" s="118">
        <v>6</v>
      </c>
      <c r="J2" s="1"/>
      <c r="K2" s="86">
        <v>7</v>
      </c>
      <c r="L2" s="115">
        <v>8</v>
      </c>
      <c r="M2" s="86">
        <v>9</v>
      </c>
      <c r="N2" s="115">
        <v>10</v>
      </c>
    </row>
    <row r="3" spans="1:14" s="5" customFormat="1" ht="16.5" customHeight="1">
      <c r="A3" s="6" t="s">
        <v>1</v>
      </c>
      <c r="B3" s="7" t="s">
        <v>2</v>
      </c>
      <c r="C3" s="8" t="s">
        <v>3</v>
      </c>
      <c r="D3" s="9" t="s">
        <v>4</v>
      </c>
      <c r="E3" s="10" t="s">
        <v>7</v>
      </c>
      <c r="F3" s="10" t="s">
        <v>6</v>
      </c>
      <c r="G3" s="10" t="s">
        <v>24</v>
      </c>
      <c r="H3" s="11" t="s">
        <v>8</v>
      </c>
      <c r="I3" s="9" t="s">
        <v>6</v>
      </c>
      <c r="J3" s="117" t="s">
        <v>11</v>
      </c>
      <c r="K3" s="119" t="s">
        <v>13</v>
      </c>
      <c r="L3" s="10" t="s">
        <v>9</v>
      </c>
      <c r="M3" s="119" t="s">
        <v>29</v>
      </c>
      <c r="N3" s="10" t="s">
        <v>12</v>
      </c>
    </row>
    <row r="4" spans="1:14" s="5" customFormat="1" ht="16.5" customHeight="1" thickBot="1">
      <c r="A4" s="12"/>
      <c r="B4" s="89"/>
      <c r="C4" s="90" t="s">
        <v>15</v>
      </c>
      <c r="D4" s="140">
        <v>43716</v>
      </c>
      <c r="E4" s="142">
        <v>43730</v>
      </c>
      <c r="F4" s="91" t="s">
        <v>69</v>
      </c>
      <c r="G4" s="142">
        <v>43737</v>
      </c>
      <c r="H4" s="116">
        <v>43800</v>
      </c>
      <c r="I4" s="143">
        <v>43947</v>
      </c>
      <c r="J4" s="92"/>
      <c r="K4" s="120">
        <v>43961</v>
      </c>
      <c r="L4" s="142">
        <v>43968</v>
      </c>
      <c r="M4" s="120">
        <v>43996</v>
      </c>
      <c r="N4" s="142">
        <v>44003</v>
      </c>
    </row>
    <row r="5" spans="1:14" s="18" customFormat="1" ht="16.5" customHeight="1">
      <c r="A5" s="13" t="s">
        <v>16</v>
      </c>
      <c r="B5" s="93" t="s">
        <v>13</v>
      </c>
      <c r="C5" s="30">
        <f aca="true" t="shared" si="0" ref="C5:C17">SUM(D5:N5)</f>
        <v>52</v>
      </c>
      <c r="D5" s="237">
        <f>IF('1. kolo - Děhylov'!$S$6="","",VLOOKUP(B5,'1. kolo - Děhylov'!$B$6:$S$14,18,FALSE))</f>
        <v>11</v>
      </c>
      <c r="E5" s="15">
        <f>IF('2. kolo - Markvartovice'!$S$6="","",VLOOKUP(B5,'2. kolo - Markvartovice'!$B$6:$S$16,18,FALSE))</f>
        <v>9</v>
      </c>
      <c r="F5" s="16">
        <f>IF('3. kolo - Dobroslavice'!$J$4="","",VLOOKUP(B5,'3. kolo - Dobroslavice'!$B$4:$J$17,9,FALSE))</f>
        <v>10</v>
      </c>
      <c r="G5" s="15">
        <f>IF('4. kolo - Kozmice'!$Q$6="","",VLOOKUP(B5,'4. kolo - Kozmice'!$B$6:$Q$18,16,FALSE))</f>
        <v>11</v>
      </c>
      <c r="H5" s="169">
        <f>IF('5. kolo - Darkovice'!$S$6="","",VLOOKUP(B5,'5. kolo - Darkovice'!$B$6:$S$17,18,FALSE))</f>
        <v>11</v>
      </c>
      <c r="I5" s="166">
        <f>IF('6. kolo - Dobroslavice'!$Q$6="","",VLOOKUP(B5,'6. kolo - Dobroslavice'!$B$6:$S$19,16,FALSE))</f>
      </c>
      <c r="J5" s="17"/>
      <c r="K5" s="87">
        <f>IF('7. kolo - Bobrovníky'!$S$6="","",VLOOKUP(B5,'7. kolo - Bobrovníky'!$B$6:$S$19,18,FALSE))</f>
      </c>
      <c r="L5" s="17">
        <f>IF('8. kolo - Ludgeřovice'!$S$6="","",VLOOKUP(B5,'8. kolo - Ludgeřovice'!$B$6:$S$19,18,FALSE))</f>
      </c>
      <c r="M5" s="87">
        <f>IF('9. kolo - Píšť'!$S$6="","",VLOOKUP(B5,'9. kolo - Píšť'!$B$6:$S$19,18,FALSE))</f>
      </c>
      <c r="N5" s="128">
        <f>IF('10. kolo - Bohuslavice'!$S$6="","",VLOOKUP(B5,'10. kolo - Bohuslavice'!$B$6:$S$19,18,FALSE))</f>
      </c>
    </row>
    <row r="6" spans="1:14" s="18" customFormat="1" ht="16.5" customHeight="1">
      <c r="A6" s="19" t="s">
        <v>18</v>
      </c>
      <c r="B6" s="20" t="s">
        <v>6</v>
      </c>
      <c r="C6" s="14">
        <f t="shared" si="0"/>
        <v>51</v>
      </c>
      <c r="D6" s="238">
        <f>IF('1. kolo - Děhylov'!$S$6="","",VLOOKUP(B6,'1. kolo - Děhylov'!$B$6:$S$14,18,FALSE))</f>
        <v>10</v>
      </c>
      <c r="E6" s="21">
        <f>IF('2. kolo - Markvartovice'!$S$6="","",VLOOKUP(B6,'2. kolo - Markvartovice'!$B$6:$S$16,18,FALSE))</f>
        <v>11</v>
      </c>
      <c r="F6" s="22">
        <f>IF('3. kolo - Dobroslavice'!$J$4="","",VLOOKUP(B6,'3. kolo - Dobroslavice'!$B$4:$J$17,9,FALSE))</f>
        <v>11</v>
      </c>
      <c r="G6" s="21">
        <f>IF('4. kolo - Kozmice'!$Q$6="","",VLOOKUP(B6,'4. kolo - Kozmice'!$B$6:$Q$18,16,FALSE))</f>
        <v>10</v>
      </c>
      <c r="H6" s="170">
        <f>IF('5. kolo - Darkovice'!$S$6="","",VLOOKUP(B6,'5. kolo - Darkovice'!$B$6:$S$17,18,FALSE))</f>
        <v>9</v>
      </c>
      <c r="I6" s="167">
        <f>IF('6. kolo - Dobroslavice'!$Q$6="","",VLOOKUP(B6,'6. kolo - Dobroslavice'!$B$6:$S$19,16,FALSE))</f>
      </c>
      <c r="J6" s="23"/>
      <c r="K6" s="88">
        <f>IF('7. kolo - Bobrovníky'!$S$6="","",VLOOKUP(B6,'7. kolo - Bobrovníky'!$B$6:$S$19,18,FALSE))</f>
      </c>
      <c r="L6" s="23">
        <f>IF('8. kolo - Ludgeřovice'!$S$6="","",VLOOKUP(B6,'8. kolo - Ludgeřovice'!$B$6:$S$19,18,FALSE))</f>
      </c>
      <c r="M6" s="88">
        <f>IF('9. kolo - Píšť'!$S$6="","",VLOOKUP(B6,'9. kolo - Píšť'!$B$6:$S$19,18,FALSE))</f>
      </c>
      <c r="N6" s="121">
        <f>IF('10. kolo - Bohuslavice'!$S$6="","",VLOOKUP(B6,'10. kolo - Bohuslavice'!$B$6:$S$19,18,FALSE))</f>
      </c>
    </row>
    <row r="7" spans="1:14" s="18" customFormat="1" ht="16.5" customHeight="1">
      <c r="A7" s="19" t="s">
        <v>19</v>
      </c>
      <c r="B7" s="20" t="s">
        <v>5</v>
      </c>
      <c r="C7" s="14">
        <f t="shared" si="0"/>
        <v>34</v>
      </c>
      <c r="D7" s="238">
        <f>IF('1. kolo - Děhylov'!$S$6="","",VLOOKUP(B7,'1. kolo - Děhylov'!$B$6:$S$14,18,FALSE))</f>
        <v>7</v>
      </c>
      <c r="E7" s="21">
        <f>IF('2. kolo - Markvartovice'!$S$6="","",VLOOKUP(B7,'2. kolo - Markvartovice'!$B$6:$S$16,18,FALSE))</f>
        <v>3</v>
      </c>
      <c r="F7" s="22">
        <f>IF('3. kolo - Dobroslavice'!$J$4="","",VLOOKUP(B7,'3. kolo - Dobroslavice'!$B$4:$J$17,9,FALSE))</f>
        <v>5</v>
      </c>
      <c r="G7" s="21">
        <f>IF('4. kolo - Kozmice'!$Q$6="","",VLOOKUP(B7,'4. kolo - Kozmice'!$B$6:$Q$18,16,FALSE))</f>
        <v>9</v>
      </c>
      <c r="H7" s="170">
        <f>IF('5. kolo - Darkovice'!$S$6="","",VLOOKUP(B7,'5. kolo - Darkovice'!$B$6:$S$17,18,FALSE))</f>
        <v>10</v>
      </c>
      <c r="I7" s="167">
        <f>IF('6. kolo - Dobroslavice'!$Q$6="","",VLOOKUP(B7,'6. kolo - Dobroslavice'!$B$6:$S$19,16,FALSE))</f>
      </c>
      <c r="J7" s="23"/>
      <c r="K7" s="88">
        <f>IF('7. kolo - Bobrovníky'!$S$6="","",VLOOKUP(B7,'7. kolo - Bobrovníky'!$B$6:$S$19,18,FALSE))</f>
      </c>
      <c r="L7" s="23">
        <f>IF('8. kolo - Ludgeřovice'!$S$6="","",VLOOKUP(B7,'8. kolo - Ludgeřovice'!$B$6:$S$19,18,FALSE))</f>
      </c>
      <c r="M7" s="88">
        <f>IF('9. kolo - Píšť'!$S$6="","",VLOOKUP(B7,'9. kolo - Píšť'!$B$6:$S$19,18,FALSE))</f>
      </c>
      <c r="N7" s="121">
        <f>IF('10. kolo - Bohuslavice'!$S$6="","",VLOOKUP(B7,'10. kolo - Bohuslavice'!$B$6:$S$19,18,FALSE))</f>
      </c>
    </row>
    <row r="8" spans="1:14" s="18" customFormat="1" ht="16.5" customHeight="1">
      <c r="A8" s="19" t="s">
        <v>20</v>
      </c>
      <c r="B8" s="20" t="s">
        <v>14</v>
      </c>
      <c r="C8" s="14">
        <f t="shared" si="0"/>
        <v>30</v>
      </c>
      <c r="D8" s="238">
        <v>0</v>
      </c>
      <c r="E8" s="21">
        <f>IF('2. kolo - Markvartovice'!$S$6="","",VLOOKUP(B8,'2. kolo - Markvartovice'!$B$6:$S$16,18,FALSE))</f>
        <v>7</v>
      </c>
      <c r="F8" s="22">
        <f>IF('3. kolo - Dobroslavice'!$J$4="","",VLOOKUP(B8,'3. kolo - Dobroslavice'!$B$4:$J$17,9,FALSE))</f>
        <v>9</v>
      </c>
      <c r="G8" s="21">
        <f>IF('4. kolo - Kozmice'!$Q$6="","",VLOOKUP(B8,'4. kolo - Kozmice'!$B$6:$Q$18,16,FALSE))</f>
        <v>6</v>
      </c>
      <c r="H8" s="170">
        <f>IF('5. kolo - Darkovice'!$S$6="","",VLOOKUP(B8,'5. kolo - Darkovice'!$B$6:$S$17,18,FALSE))</f>
        <v>8</v>
      </c>
      <c r="I8" s="167">
        <f>IF('6. kolo - Dobroslavice'!$Q$6="","",VLOOKUP(B8,'6. kolo - Dobroslavice'!$B$6:$S$19,16,FALSE))</f>
      </c>
      <c r="J8" s="23"/>
      <c r="K8" s="88">
        <f>IF('7. kolo - Bobrovníky'!$S$6="","",VLOOKUP(B8,'7. kolo - Bobrovníky'!$B$6:$S$19,18,FALSE))</f>
      </c>
      <c r="L8" s="23">
        <f>IF('8. kolo - Ludgeřovice'!$S$6="","",VLOOKUP(B8,'8. kolo - Ludgeřovice'!$B$6:$S$19,18,FALSE))</f>
      </c>
      <c r="M8" s="88">
        <f>IF('9. kolo - Píšť'!$S$6="","",VLOOKUP(B8,'9. kolo - Píšť'!$B$6:$S$19,18,FALSE))</f>
      </c>
      <c r="N8" s="121">
        <f>IF('10. kolo - Bohuslavice'!$S$6="","",VLOOKUP(B8,'10. kolo - Bohuslavice'!$B$6:$S$19,18,FALSE))</f>
      </c>
    </row>
    <row r="9" spans="1:14" s="18" customFormat="1" ht="16.5" customHeight="1">
      <c r="A9" s="19" t="s">
        <v>21</v>
      </c>
      <c r="B9" s="20" t="s">
        <v>10</v>
      </c>
      <c r="C9" s="14">
        <f t="shared" si="0"/>
        <v>28</v>
      </c>
      <c r="D9" s="238">
        <f>IF('1. kolo - Děhylov'!$S$6="","",VLOOKUP(B9,'1. kolo - Děhylov'!$B$6:$S$14,18,FALSE))</f>
        <v>9</v>
      </c>
      <c r="E9" s="21">
        <f>IF('2. kolo - Markvartovice'!$S$6="","",VLOOKUP(B9,'2. kolo - Markvartovice'!$B$6:$S$16,18,FALSE))</f>
        <v>6</v>
      </c>
      <c r="F9" s="22">
        <f>IF('3. kolo - Dobroslavice'!$J$4="","",VLOOKUP(B9,'3. kolo - Dobroslavice'!$B$4:$J$17,9,FALSE))</f>
        <v>8</v>
      </c>
      <c r="G9" s="21">
        <f>IF('4. kolo - Kozmice'!$Q$6="","",VLOOKUP(B9,'4. kolo - Kozmice'!$B$6:$Q$18,16,FALSE))</f>
        <v>1</v>
      </c>
      <c r="H9" s="170">
        <f>IF('5. kolo - Darkovice'!$S$6="","",VLOOKUP(B9,'5. kolo - Darkovice'!$B$6:$S$17,18,FALSE))</f>
        <v>4</v>
      </c>
      <c r="I9" s="167">
        <f>IF('6. kolo - Dobroslavice'!$Q$6="","",VLOOKUP(B9,'6. kolo - Dobroslavice'!$B$6:$S$19,16,FALSE))</f>
      </c>
      <c r="J9" s="23"/>
      <c r="K9" s="88">
        <f>IF('7. kolo - Bobrovníky'!$S$6="","",VLOOKUP(B9,'7. kolo - Bobrovníky'!$B$6:$S$19,18,FALSE))</f>
      </c>
      <c r="L9" s="23">
        <f>IF('8. kolo - Ludgeřovice'!$S$6="","",VLOOKUP(B9,'8. kolo - Ludgeřovice'!$B$6:$S$19,18,FALSE))</f>
      </c>
      <c r="M9" s="88">
        <f>IF('9. kolo - Píšť'!$S$6="","",VLOOKUP(B9,'9. kolo - Píšť'!$B$6:$S$19,18,FALSE))</f>
      </c>
      <c r="N9" s="121">
        <f>IF('10. kolo - Bohuslavice'!$S$6="","",VLOOKUP(B9,'10. kolo - Bohuslavice'!$B$6:$S$19,18,FALSE))</f>
      </c>
    </row>
    <row r="10" spans="1:14" s="18" customFormat="1" ht="16.5" customHeight="1">
      <c r="A10" s="19" t="s">
        <v>22</v>
      </c>
      <c r="B10" s="20" t="s">
        <v>7</v>
      </c>
      <c r="C10" s="14">
        <f t="shared" si="0"/>
        <v>26</v>
      </c>
      <c r="D10" s="238">
        <f>IF('1. kolo - Děhylov'!$S$6="","",VLOOKUP(B10,'1. kolo - Děhylov'!$B$6:$S$14,18,FALSE))</f>
        <v>4</v>
      </c>
      <c r="E10" s="21">
        <f>IF('2. kolo - Markvartovice'!$S$6="","",VLOOKUP(B10,'2. kolo - Markvartovice'!$B$6:$S$16,18,FALSE))</f>
        <v>5</v>
      </c>
      <c r="F10" s="22">
        <f>IF('3. kolo - Dobroslavice'!$J$4="","",VLOOKUP(B10,'3. kolo - Dobroslavice'!$B$4:$J$17,9,FALSE))</f>
        <v>3</v>
      </c>
      <c r="G10" s="21">
        <f>IF('4. kolo - Kozmice'!$Q$6="","",VLOOKUP(B10,'4. kolo - Kozmice'!$B$6:$Q$18,16,FALSE))</f>
        <v>7</v>
      </c>
      <c r="H10" s="170">
        <f>IF('5. kolo - Darkovice'!$S$6="","",VLOOKUP(B10,'5. kolo - Darkovice'!$B$6:$S$17,18,FALSE))</f>
        <v>7</v>
      </c>
      <c r="I10" s="167">
        <f>IF('6. kolo - Dobroslavice'!$Q$6="","",VLOOKUP(B10,'6. kolo - Dobroslavice'!$B$6:$S$19,16,FALSE))</f>
      </c>
      <c r="J10" s="23"/>
      <c r="K10" s="88">
        <f>IF('7. kolo - Bobrovníky'!$S$6="","",VLOOKUP(B10,'7. kolo - Bobrovníky'!$B$6:$S$19,18,FALSE))</f>
      </c>
      <c r="L10" s="23">
        <f>IF('8. kolo - Ludgeřovice'!$S$6="","",VLOOKUP(B10,'8. kolo - Ludgeřovice'!$B$6:$S$19,18,FALSE))</f>
      </c>
      <c r="M10" s="88">
        <f>IF('9. kolo - Píšť'!$S$6="","",VLOOKUP(B10,'9. kolo - Píšť'!$B$6:$S$19,18,FALSE))</f>
      </c>
      <c r="N10" s="121">
        <f>IF('10. kolo - Bohuslavice'!$S$6="","",VLOOKUP(B10,'10. kolo - Bohuslavice'!$B$6:$S$19,18,FALSE))</f>
      </c>
    </row>
    <row r="11" spans="1:14" s="18" customFormat="1" ht="16.5" customHeight="1">
      <c r="A11" s="19" t="s">
        <v>23</v>
      </c>
      <c r="B11" s="20" t="s">
        <v>17</v>
      </c>
      <c r="C11" s="14">
        <f t="shared" si="0"/>
        <v>25</v>
      </c>
      <c r="D11" s="238">
        <f>IF('1. kolo - Děhylov'!$S$6="","",VLOOKUP(B11,'1. kolo - Děhylov'!$B$6:$S$14,18,FALSE))</f>
        <v>8</v>
      </c>
      <c r="E11" s="21">
        <f>IF('2. kolo - Markvartovice'!$S$6="","",VLOOKUP(B11,'2. kolo - Markvartovice'!$B$6:$S$16,18,FALSE))</f>
        <v>10</v>
      </c>
      <c r="F11" s="22">
        <f>IF('3. kolo - Dobroslavice'!$J$4="","",VLOOKUP(B11,'3. kolo - Dobroslavice'!$B$4:$J$17,9,FALSE))</f>
        <v>2</v>
      </c>
      <c r="G11" s="21">
        <f>IF('4. kolo - Kozmice'!$Q$6="","",VLOOKUP(B11,'4. kolo - Kozmice'!$B$6:$Q$18,16,FALSE))</f>
        <v>3</v>
      </c>
      <c r="H11" s="170">
        <f>IF('5. kolo - Darkovice'!$S$6="","",VLOOKUP(B11,'5. kolo - Darkovice'!$B$6:$S$17,18,FALSE))</f>
        <v>2</v>
      </c>
      <c r="I11" s="167">
        <f>IF('6. kolo - Dobroslavice'!$Q$6="","",VLOOKUP(B11,'6. kolo - Dobroslavice'!$B$6:$S$19,16,FALSE))</f>
      </c>
      <c r="J11" s="23"/>
      <c r="K11" s="88">
        <f>IF('7. kolo - Bobrovníky'!$S$6="","",VLOOKUP(B11,'7. kolo - Bobrovníky'!$B$6:$S$19,18,FALSE))</f>
      </c>
      <c r="L11" s="23">
        <f>IF('8. kolo - Ludgeřovice'!$S$6="","",VLOOKUP(B11,'8. kolo - Ludgeřovice'!$B$6:$S$19,18,FALSE))</f>
      </c>
      <c r="M11" s="88">
        <f>IF('9. kolo - Píšť'!$S$6="","",VLOOKUP(B11,'9. kolo - Píšť'!$B$6:$S$19,18,FALSE))</f>
      </c>
      <c r="N11" s="121">
        <f>IF('10. kolo - Bohuslavice'!$S$6="","",VLOOKUP(B11,'10. kolo - Bohuslavice'!$B$6:$S$19,18,FALSE))</f>
      </c>
    </row>
    <row r="12" spans="1:14" s="18" customFormat="1" ht="16.5" customHeight="1">
      <c r="A12" s="19" t="s">
        <v>25</v>
      </c>
      <c r="B12" s="20" t="s">
        <v>4</v>
      </c>
      <c r="C12" s="14">
        <f t="shared" si="0"/>
        <v>24</v>
      </c>
      <c r="D12" s="238">
        <f>IF('1. kolo - Děhylov'!$S$6="","",VLOOKUP(B12,'1. kolo - Děhylov'!$B$6:$S$14,18,FALSE))</f>
        <v>5</v>
      </c>
      <c r="E12" s="21">
        <f>IF('2. kolo - Markvartovice'!$S$6="","",VLOOKUP(B12,'2. kolo - Markvartovice'!$B$6:$S$16,18,FALSE))</f>
        <v>8</v>
      </c>
      <c r="F12" s="22">
        <f>IF('3. kolo - Dobroslavice'!$J$4="","",VLOOKUP(B12,'3. kolo - Dobroslavice'!$B$4:$J$17,9,FALSE))</f>
        <v>6</v>
      </c>
      <c r="G12" s="21">
        <f>IF('4. kolo - Kozmice'!$Q$6="","",VLOOKUP(B12,'4. kolo - Kozmice'!$B$6:$Q$18,16,FALSE))</f>
        <v>4</v>
      </c>
      <c r="H12" s="170">
        <f>IF('5. kolo - Darkovice'!$S$6="","",VLOOKUP(B12,'5. kolo - Darkovice'!$B$6:$S$17,18,FALSE))</f>
        <v>1</v>
      </c>
      <c r="I12" s="167">
        <f>IF('6. kolo - Dobroslavice'!$Q$6="","",VLOOKUP(B12,'6. kolo - Dobroslavice'!$B$6:$S$19,16,FALSE))</f>
      </c>
      <c r="J12" s="23"/>
      <c r="K12" s="88">
        <f>IF('7. kolo - Bobrovníky'!$S$6="","",VLOOKUP(B12,'7. kolo - Bobrovníky'!$B$6:$S$19,18,FALSE))</f>
      </c>
      <c r="L12" s="23">
        <f>IF('8. kolo - Ludgeřovice'!$S$6="","",VLOOKUP(B12,'8. kolo - Ludgeřovice'!$B$6:$S$19,18,FALSE))</f>
      </c>
      <c r="M12" s="88">
        <f>IF('9. kolo - Píšť'!$S$6="","",VLOOKUP(B12,'9. kolo - Píšť'!$B$6:$S$19,18,FALSE))</f>
      </c>
      <c r="N12" s="121">
        <f>IF('10. kolo - Bohuslavice'!$S$6="","",VLOOKUP(B12,'10. kolo - Bohuslavice'!$B$6:$S$19,18,FALSE))</f>
      </c>
    </row>
    <row r="13" spans="1:14" s="18" customFormat="1" ht="16.5" customHeight="1">
      <c r="A13" s="19" t="s">
        <v>26</v>
      </c>
      <c r="B13" s="20" t="s">
        <v>24</v>
      </c>
      <c r="C13" s="14">
        <f t="shared" si="0"/>
        <v>24</v>
      </c>
      <c r="D13" s="238">
        <f>IF('1. kolo - Děhylov'!$S$6="","",VLOOKUP(B13,'1. kolo - Děhylov'!$B$6:$S$14,18,FALSE))</f>
        <v>6</v>
      </c>
      <c r="E13" s="21">
        <f>IF('2. kolo - Markvartovice'!$S$6="","",VLOOKUP(B13,'2. kolo - Markvartovice'!$B$6:$S$16,18,FALSE))</f>
        <v>4</v>
      </c>
      <c r="F13" s="22">
        <f>IF('3. kolo - Dobroslavice'!$J$4="","",VLOOKUP(B13,'3. kolo - Dobroslavice'!$B$4:$J$17,9,FALSE))</f>
        <v>7</v>
      </c>
      <c r="G13" s="21">
        <f>IF('4. kolo - Kozmice'!$Q$6="","",VLOOKUP(B13,'4. kolo - Kozmice'!$B$6:$Q$18,16,FALSE))</f>
        <v>2</v>
      </c>
      <c r="H13" s="170">
        <f>IF('5. kolo - Darkovice'!$S$6="","",VLOOKUP(B13,'5. kolo - Darkovice'!$B$6:$S$17,18,FALSE))</f>
        <v>5</v>
      </c>
      <c r="I13" s="167">
        <f>IF('6. kolo - Dobroslavice'!$Q$6="","",VLOOKUP(B13,'6. kolo - Dobroslavice'!$B$6:$S$19,16,FALSE))</f>
      </c>
      <c r="J13" s="23"/>
      <c r="K13" s="88">
        <f>IF('7. kolo - Bobrovníky'!$S$6="","",VLOOKUP(B13,'7. kolo - Bobrovníky'!$B$6:$S$19,18,FALSE))</f>
      </c>
      <c r="L13" s="23">
        <f>IF('8. kolo - Ludgeřovice'!$S$6="","",VLOOKUP(B13,'8. kolo - Ludgeřovice'!$B$6:$S$19,18,FALSE))</f>
      </c>
      <c r="M13" s="88">
        <f>IF('9. kolo - Píšť'!$S$6="","",VLOOKUP(B13,'9. kolo - Píšť'!$B$6:$S$19,18,FALSE))</f>
      </c>
      <c r="N13" s="121">
        <f>IF('10. kolo - Bohuslavice'!$S$6="","",VLOOKUP(B13,'10. kolo - Bohuslavice'!$B$6:$S$19,18,FALSE))</f>
      </c>
    </row>
    <row r="14" spans="1:14" s="18" customFormat="1" ht="16.5" customHeight="1">
      <c r="A14" s="19" t="s">
        <v>27</v>
      </c>
      <c r="B14" s="20" t="s">
        <v>12</v>
      </c>
      <c r="C14" s="14">
        <f t="shared" si="0"/>
        <v>13</v>
      </c>
      <c r="D14" s="238">
        <f>IF('1. kolo - Děhylov'!$S$6="","",VLOOKUP(B14,'1. kolo - Děhylov'!$B$6:$S$14,18,FALSE))</f>
        <v>3</v>
      </c>
      <c r="E14" s="21">
        <f>IF('2. kolo - Markvartovice'!$S$6="","",VLOOKUP(B14,'2. kolo - Markvartovice'!$B$6:$S$16,18,FALSE))</f>
        <v>1</v>
      </c>
      <c r="F14" s="22">
        <f>IF('3. kolo - Dobroslavice'!$J$4="","",VLOOKUP(B14,'3. kolo - Dobroslavice'!$B$4:$J$17,9,FALSE))</f>
        <v>1</v>
      </c>
      <c r="G14" s="21">
        <f>IF('4. kolo - Kozmice'!$Q$6="","",VLOOKUP(B14,'4. kolo - Kozmice'!$B$6:$Q$18,16,FALSE))</f>
        <v>5</v>
      </c>
      <c r="H14" s="170">
        <f>IF('5. kolo - Darkovice'!$S$6="","",VLOOKUP(B14,'5. kolo - Darkovice'!$B$6:$S$17,18,FALSE))</f>
        <v>3</v>
      </c>
      <c r="I14" s="167">
        <f>IF('6. kolo - Dobroslavice'!$Q$6="","",VLOOKUP(B14,'6. kolo - Dobroslavice'!$B$6:$S$19,16,FALSE))</f>
      </c>
      <c r="J14" s="23"/>
      <c r="K14" s="88">
        <f>IF('7. kolo - Bobrovníky'!$S$6="","",VLOOKUP(B14,'7. kolo - Bobrovníky'!$B$6:$S$19,18,FALSE))</f>
      </c>
      <c r="L14" s="23">
        <f>IF('8. kolo - Ludgeřovice'!$S$6="","",VLOOKUP(B14,'8. kolo - Ludgeřovice'!$B$6:$S$19,18,FALSE))</f>
      </c>
      <c r="M14" s="88">
        <f>IF('9. kolo - Píšť'!$S$6="","",VLOOKUP(B14,'9. kolo - Píšť'!$B$6:$S$19,18,FALSE))</f>
      </c>
      <c r="N14" s="121">
        <f>IF('10. kolo - Bohuslavice'!$S$6="","",VLOOKUP(B14,'10. kolo - Bohuslavice'!$B$6:$S$19,18,FALSE))</f>
      </c>
    </row>
    <row r="15" spans="1:14" s="26" customFormat="1" ht="15" customHeight="1">
      <c r="A15" s="19" t="s">
        <v>28</v>
      </c>
      <c r="B15" s="20" t="s">
        <v>8</v>
      </c>
      <c r="C15" s="14">
        <f t="shared" si="0"/>
        <v>11</v>
      </c>
      <c r="D15" s="238">
        <v>0</v>
      </c>
      <c r="E15" s="21">
        <v>0</v>
      </c>
      <c r="F15" s="22">
        <f>IF('3. kolo - Dobroslavice'!$J$4="","",VLOOKUP(B15,'3. kolo - Dobroslavice'!$B$4:$J$17,9,FALSE))</f>
        <v>4</v>
      </c>
      <c r="G15" s="21">
        <f>IF('4. kolo - Kozmice'!$Q$6="","",VLOOKUP(B15,'4. kolo - Kozmice'!$B$6:$Q$18,16,FALSE))</f>
        <v>1</v>
      </c>
      <c r="H15" s="170">
        <f>IF('5. kolo - Darkovice'!$S$6="","",VLOOKUP(B15,'5. kolo - Darkovice'!$B$6:$S$17,18,FALSE))</f>
        <v>6</v>
      </c>
      <c r="I15" s="167">
        <f>IF('6. kolo - Dobroslavice'!$Q$6="","",VLOOKUP(B15,'6. kolo - Dobroslavice'!$B$6:$S$19,16,FALSE))</f>
      </c>
      <c r="J15" s="23"/>
      <c r="K15" s="88">
        <f>IF('7. kolo - Bobrovníky'!$S$6="","",VLOOKUP(B15,'7. kolo - Bobrovníky'!$B$6:$S$19,18,FALSE))</f>
      </c>
      <c r="L15" s="23">
        <f>IF('8. kolo - Ludgeřovice'!$S$6="","",VLOOKUP(B15,'8. kolo - Ludgeřovice'!$B$6:$S$19,18,FALSE))</f>
      </c>
      <c r="M15" s="88">
        <f>IF('9. kolo - Píšť'!$S$6="","",VLOOKUP(B15,'9. kolo - Píšť'!$B$6:$S$19,18,FALSE))</f>
      </c>
      <c r="N15" s="121">
        <f>IF('10. kolo - Bohuslavice'!$S$6="","",VLOOKUP(B15,'10. kolo - Bohuslavice'!$B$6:$S$19,18,FALSE))</f>
      </c>
    </row>
    <row r="16" spans="1:14" ht="15.75">
      <c r="A16" s="286" t="s">
        <v>30</v>
      </c>
      <c r="B16" s="24" t="s">
        <v>9</v>
      </c>
      <c r="C16" s="287">
        <f t="shared" si="0"/>
        <v>10</v>
      </c>
      <c r="D16" s="288">
        <v>0</v>
      </c>
      <c r="E16" s="289">
        <v>0</v>
      </c>
      <c r="F16" s="290">
        <f>IF('3. kolo - Dobroslavice'!$J$4="","",VLOOKUP(B16,'3. kolo - Dobroslavice'!$B$4:$J$17,9,FALSE))</f>
        <v>1</v>
      </c>
      <c r="G16" s="289">
        <f>IF('4. kolo - Kozmice'!$Q$6="","",VLOOKUP(B16,'4. kolo - Kozmice'!$B$6:$Q$18,16,FALSE))</f>
        <v>8</v>
      </c>
      <c r="H16" s="291">
        <f>IF('5. kolo - Darkovice'!$S$6="","",VLOOKUP(B16,'5. kolo - Darkovice'!$B$6:$S$17,18,FALSE))</f>
        <v>1</v>
      </c>
      <c r="I16" s="292">
        <f>IF('6. kolo - Dobroslavice'!$Q$6="","",VLOOKUP(B16,'6. kolo - Dobroslavice'!$B$6:$S$19,16,FALSE))</f>
      </c>
      <c r="J16" s="293"/>
      <c r="K16" s="294">
        <f>IF('7. kolo - Bobrovníky'!$S$6="","",VLOOKUP(B16,'7. kolo - Bobrovníky'!$B$6:$S$19,18,FALSE))</f>
      </c>
      <c r="L16" s="293">
        <f>IF('8. kolo - Ludgeřovice'!$S$6="","",VLOOKUP(B16,'8. kolo - Ludgeřovice'!$B$6:$S$19,18,FALSE))</f>
      </c>
      <c r="M16" s="294">
        <f>IF('9. kolo - Píšť'!$S$6="","",VLOOKUP(B16,'9. kolo - Píšť'!$B$6:$S$19,18,FALSE))</f>
      </c>
      <c r="N16" s="295">
        <f>IF('10. kolo - Bohuslavice'!$S$6="","",VLOOKUP(B16,'10. kolo - Bohuslavice'!$B$6:$S$19,18,FALSE))</f>
      </c>
    </row>
    <row r="17" spans="1:14" ht="16.5" thickBot="1">
      <c r="A17" s="27" t="s">
        <v>32</v>
      </c>
      <c r="B17" s="113" t="s">
        <v>31</v>
      </c>
      <c r="C17" s="127">
        <f t="shared" si="0"/>
        <v>3</v>
      </c>
      <c r="D17" s="239">
        <v>0</v>
      </c>
      <c r="E17" s="123">
        <f>IF('2. kolo - Markvartovice'!$S$6="","",VLOOKUP(B17,'2. kolo - Markvartovice'!$B$6:$S$16,18,FALSE))</f>
        <v>2</v>
      </c>
      <c r="F17" s="122">
        <v>0</v>
      </c>
      <c r="G17" s="123">
        <f>IF('4. kolo - Kozmice'!$Q$6="","",VLOOKUP(B17,'4. kolo - Kozmice'!$B$6:$Q$18,16,FALSE))</f>
        <v>1</v>
      </c>
      <c r="H17" s="171">
        <v>0</v>
      </c>
      <c r="I17" s="168">
        <f>IF('6. kolo - Dobroslavice'!$Q$6="","",VLOOKUP(B17,'6. kolo - Dobroslavice'!$B$6:$S$19,16,FALSE))</f>
      </c>
      <c r="J17" s="124"/>
      <c r="K17" s="125">
        <f>IF('7. kolo - Bobrovníky'!$S$6="","",VLOOKUP(B17,'7. kolo - Bobrovníky'!$B$6:$S$19,18,FALSE))</f>
      </c>
      <c r="L17" s="124">
        <f>IF('8. kolo - Ludgeřovice'!$S$6="","",VLOOKUP(B17,'8. kolo - Ludgeřovice'!$B$6:$S$19,18,FALSE))</f>
      </c>
      <c r="M17" s="125">
        <f>IF('9. kolo - Píšť'!$S$6="","",VLOOKUP(B17,'9. kolo - Píšť'!$B$6:$S$19,18,FALSE))</f>
      </c>
      <c r="N17" s="126">
        <f>IF('10. kolo - Bohuslavice'!$S$6="","",VLOOKUP(B17,'10. kolo - Bohuslavice'!$B$6:$S$19,18,FALSE))</f>
      </c>
    </row>
    <row r="18" ht="15.75">
      <c r="B18" s="85"/>
    </row>
    <row r="19" ht="15.75">
      <c r="B19" s="85"/>
    </row>
    <row r="20" ht="15.75">
      <c r="B20" s="85"/>
    </row>
    <row r="21" ht="15.75">
      <c r="B21" s="85"/>
    </row>
    <row r="22" ht="15.75">
      <c r="B22" s="85"/>
    </row>
    <row r="23" ht="15.75">
      <c r="B23" s="85"/>
    </row>
    <row r="24" ht="15.75">
      <c r="B24" s="85"/>
    </row>
    <row r="25" ht="15.75">
      <c r="B25" s="85"/>
    </row>
    <row r="26" ht="15.75">
      <c r="B26" s="85"/>
    </row>
    <row r="27" ht="15">
      <c r="B27" s="33"/>
    </row>
  </sheetData>
  <sheetProtection selectLockedCells="1" selectUnlockedCells="1"/>
  <mergeCells count="2">
    <mergeCell ref="A2:C2"/>
    <mergeCell ref="A1:N1"/>
  </mergeCells>
  <printOptions/>
  <pageMargins left="0.31496062992125984" right="0.31496062992125984" top="0.7874015748031497" bottom="0.7874015748031497" header="0.5118110236220472" footer="0.31496062992125984"/>
  <pageSetup horizontalDpi="300" verticalDpi="300" orientation="landscape" paperSize="9" scale="72" r:id="rId1"/>
  <headerFooter alignWithMargins="0">
    <oddFooter>&amp;CHlučinská liga mládeže - 8. ročník 2019/ 2020&amp;RPro HLM zpracoval Durlák Jan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37"/>
  <sheetViews>
    <sheetView showGridLines="0" zoomScale="90" zoomScaleNormal="90" zoomScaleSheetLayoutView="90" zoomScalePageLayoutView="0" workbookViewId="0" topLeftCell="A1">
      <selection activeCell="F41" sqref="F41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15" width="11.57421875" style="0" customWidth="1"/>
    <col min="16" max="16" width="11.57421875" style="34" customWidth="1"/>
    <col min="17" max="17" width="11.57421875" style="0" customWidth="1"/>
    <col min="18" max="19" width="11.57421875" style="35" customWidth="1"/>
  </cols>
  <sheetData>
    <row r="1" spans="1:19" ht="22.5">
      <c r="A1" s="329" t="s">
        <v>78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</row>
    <row r="2" ht="16.5" thickBot="1">
      <c r="A2" s="36"/>
    </row>
    <row r="3" spans="1:19" ht="15.75" customHeight="1" thickBot="1">
      <c r="A3" s="313" t="s">
        <v>33</v>
      </c>
      <c r="B3" s="314"/>
      <c r="C3" s="313" t="s">
        <v>34</v>
      </c>
      <c r="D3" s="319"/>
      <c r="E3" s="319"/>
      <c r="F3" s="314"/>
      <c r="G3" s="328" t="s">
        <v>47</v>
      </c>
      <c r="H3" s="328"/>
      <c r="I3" s="328"/>
      <c r="J3" s="328"/>
      <c r="K3" s="328"/>
      <c r="L3" s="328"/>
      <c r="M3" s="328"/>
      <c r="N3" s="328"/>
      <c r="O3" s="328"/>
      <c r="P3" s="328"/>
      <c r="Q3" s="298" t="s">
        <v>36</v>
      </c>
      <c r="R3" s="299" t="s">
        <v>37</v>
      </c>
      <c r="S3" s="324" t="s">
        <v>38</v>
      </c>
    </row>
    <row r="4" spans="1:19" ht="16.5" thickBot="1">
      <c r="A4" s="315"/>
      <c r="B4" s="316"/>
      <c r="C4" s="315"/>
      <c r="D4" s="320"/>
      <c r="E4" s="320"/>
      <c r="F4" s="316"/>
      <c r="G4" s="317" t="s">
        <v>51</v>
      </c>
      <c r="H4" s="318"/>
      <c r="I4" s="318"/>
      <c r="J4" s="318"/>
      <c r="K4" s="318" t="s">
        <v>52</v>
      </c>
      <c r="L4" s="318"/>
      <c r="M4" s="318"/>
      <c r="N4" s="318"/>
      <c r="O4" s="321" t="s">
        <v>42</v>
      </c>
      <c r="P4" s="305" t="s">
        <v>43</v>
      </c>
      <c r="Q4" s="298"/>
      <c r="R4" s="299"/>
      <c r="S4" s="324"/>
    </row>
    <row r="5" spans="1:19" ht="16.5" thickBot="1">
      <c r="A5" s="37" t="s">
        <v>39</v>
      </c>
      <c r="B5" s="38" t="s">
        <v>2</v>
      </c>
      <c r="C5" s="37" t="s">
        <v>40</v>
      </c>
      <c r="D5" s="39" t="s">
        <v>41</v>
      </c>
      <c r="E5" s="40" t="s">
        <v>42</v>
      </c>
      <c r="F5" s="41" t="s">
        <v>43</v>
      </c>
      <c r="G5" s="232" t="s">
        <v>44</v>
      </c>
      <c r="H5" s="42" t="s">
        <v>45</v>
      </c>
      <c r="I5" s="42" t="s">
        <v>48</v>
      </c>
      <c r="J5" s="42" t="s">
        <v>42</v>
      </c>
      <c r="K5" s="42" t="s">
        <v>44</v>
      </c>
      <c r="L5" s="42" t="s">
        <v>45</v>
      </c>
      <c r="M5" s="42" t="s">
        <v>48</v>
      </c>
      <c r="N5" s="42" t="s">
        <v>42</v>
      </c>
      <c r="O5" s="322"/>
      <c r="P5" s="306"/>
      <c r="Q5" s="298"/>
      <c r="R5" s="299"/>
      <c r="S5" s="324"/>
    </row>
    <row r="6" spans="1:19" ht="15.75">
      <c r="A6" s="43" t="s">
        <v>16</v>
      </c>
      <c r="B6" s="29" t="s">
        <v>67</v>
      </c>
      <c r="C6" s="57"/>
      <c r="D6" s="58"/>
      <c r="E6" s="146">
        <f>IF(C6="","",MAX(C6,D6))</f>
      </c>
      <c r="F6" s="147">
        <f>IF(C6="","",RANK(E6,$E$6:$E$19,1))</f>
      </c>
      <c r="G6" s="148"/>
      <c r="H6" s="148"/>
      <c r="I6" s="149"/>
      <c r="J6" s="150">
        <f>IF(G6="","",MAX(G6,H6)+I6)</f>
      </c>
      <c r="K6" s="150"/>
      <c r="L6" s="150"/>
      <c r="M6" s="149"/>
      <c r="N6" s="150">
        <f>IF(L6="","",MAX(K6,L6)+M6)</f>
      </c>
      <c r="O6" s="47">
        <f>IF(J6="","",MIN(N6,J6))</f>
      </c>
      <c r="P6" s="55">
        <f>IF(O6="","",RANK(O6,$O$6:$O$19,1))</f>
      </c>
      <c r="Q6" s="151">
        <f aca="true" t="shared" si="0" ref="Q6:Q19">IF(F6="","",SUM(P6,F6))</f>
      </c>
      <c r="R6" s="71">
        <f aca="true" t="shared" si="1" ref="R6:R19">IF(Q6="","",RANK(Q6,$Q$6:$Q$19,1))</f>
      </c>
      <c r="S6" s="104">
        <f>IF(R6="","",VLOOKUP(R6,'Bodové hodnocení'!$A$1:$B$20,2,FALSE))</f>
      </c>
    </row>
    <row r="7" spans="1:19" ht="15.75">
      <c r="A7" s="173" t="s">
        <v>18</v>
      </c>
      <c r="B7" s="174" t="s">
        <v>13</v>
      </c>
      <c r="C7" s="175"/>
      <c r="D7" s="176"/>
      <c r="E7" s="177">
        <f>IF(C7="","",MAX(C7,D7))</f>
      </c>
      <c r="F7" s="178">
        <f>IF(C7="","",RANK(E7,$E$6:$E$19,1))</f>
      </c>
      <c r="G7" s="179"/>
      <c r="H7" s="179"/>
      <c r="I7" s="180"/>
      <c r="J7" s="182">
        <f aca="true" t="shared" si="2" ref="J7:J19">IF(G7="","",MAX(G7,H7)+I7)</f>
      </c>
      <c r="K7" s="182"/>
      <c r="L7" s="182"/>
      <c r="M7" s="180"/>
      <c r="N7" s="182">
        <f>IF(L7="","",L7+M7)</f>
      </c>
      <c r="O7" s="181">
        <f>IF(J7="","",MIN(N7,J7))</f>
      </c>
      <c r="P7" s="183">
        <f>IF(O7="","",RANK(O7,$O$6:$O$19,1))</f>
      </c>
      <c r="Q7" s="184">
        <f t="shared" si="0"/>
      </c>
      <c r="R7" s="185">
        <f t="shared" si="1"/>
      </c>
      <c r="S7" s="186">
        <f>IF(R7="","",VLOOKUP(R7,'Bodové hodnocení'!$A$1:$B$20,2,FALSE))</f>
      </c>
    </row>
    <row r="8" spans="1:19" ht="15.75">
      <c r="A8" s="144" t="s">
        <v>19</v>
      </c>
      <c r="B8" s="145" t="s">
        <v>12</v>
      </c>
      <c r="C8" s="57"/>
      <c r="D8" s="58"/>
      <c r="E8" s="146">
        <f>IF(C8="","",MAX(C8,D8))</f>
      </c>
      <c r="F8" s="147">
        <f>IF(C8="","",RANK(E8,$E$6:$E$19,1))</f>
      </c>
      <c r="G8" s="148"/>
      <c r="H8" s="148"/>
      <c r="I8" s="149"/>
      <c r="J8" s="150">
        <f t="shared" si="2"/>
      </c>
      <c r="K8" s="150"/>
      <c r="L8" s="150"/>
      <c r="M8" s="149"/>
      <c r="N8" s="150">
        <f>IF(L8="","",L8+M8)</f>
      </c>
      <c r="O8" s="47">
        <f>IF(J8="","",MIN(N8,J8))</f>
      </c>
      <c r="P8" s="55">
        <f>IF(O8="","",RANK(O8,$O$6:$O$19,1))</f>
      </c>
      <c r="Q8" s="151">
        <f t="shared" si="0"/>
      </c>
      <c r="R8" s="71">
        <f t="shared" si="1"/>
      </c>
      <c r="S8" s="104">
        <f>IF(R8="","",VLOOKUP(R8,'Bodové hodnocení'!$A$1:$B$20,2,FALSE))</f>
      </c>
    </row>
    <row r="9" spans="1:19" ht="15.75">
      <c r="A9" s="173" t="s">
        <v>20</v>
      </c>
      <c r="B9" s="187" t="s">
        <v>8</v>
      </c>
      <c r="C9" s="175"/>
      <c r="D9" s="176"/>
      <c r="E9" s="177">
        <f>IF(C9="","",MAX(C9,D9))</f>
      </c>
      <c r="F9" s="178">
        <f>IF(C9="","",RANK(E9,$E$6:$E$19,1))</f>
      </c>
      <c r="G9" s="179"/>
      <c r="H9" s="179"/>
      <c r="I9" s="180"/>
      <c r="J9" s="182">
        <f t="shared" si="2"/>
      </c>
      <c r="K9" s="182"/>
      <c r="L9" s="182"/>
      <c r="M9" s="180"/>
      <c r="N9" s="182">
        <f aca="true" t="shared" si="3" ref="N9:N19">IF(L9="","",L9+M9)</f>
      </c>
      <c r="O9" s="181">
        <f>IF(J9="","",MIN(N9,J9))</f>
      </c>
      <c r="P9" s="183">
        <f>IF(O9="","",RANK(O9,$O$6:$O$19,1))</f>
      </c>
      <c r="Q9" s="184">
        <f t="shared" si="0"/>
      </c>
      <c r="R9" s="185">
        <f t="shared" si="1"/>
      </c>
      <c r="S9" s="186">
        <f>IF(R9="","",VLOOKUP(R9,'Bodové hodnocení'!$A$1:$B$20,2,FALSE))</f>
      </c>
    </row>
    <row r="10" spans="1:19" ht="15.75">
      <c r="A10" s="144" t="s">
        <v>21</v>
      </c>
      <c r="B10" s="20" t="s">
        <v>4</v>
      </c>
      <c r="C10" s="57"/>
      <c r="D10" s="58"/>
      <c r="E10" s="146">
        <f aca="true" t="shared" si="4" ref="E10:E18">IF(C10="","",MAX(C10,D10))</f>
      </c>
      <c r="F10" s="147">
        <f aca="true" t="shared" si="5" ref="F10:F18">IF(C10="","",RANK(E10,$E$6:$E$19,1))</f>
      </c>
      <c r="G10" s="148"/>
      <c r="H10" s="148"/>
      <c r="I10" s="149"/>
      <c r="J10" s="150">
        <f t="shared" si="2"/>
      </c>
      <c r="K10" s="150"/>
      <c r="L10" s="150"/>
      <c r="M10" s="149"/>
      <c r="N10" s="150">
        <f t="shared" si="3"/>
      </c>
      <c r="O10" s="47">
        <f>IF(J10="","",MIN(N10,J10))</f>
      </c>
      <c r="P10" s="55">
        <f aca="true" t="shared" si="6" ref="P10:P18">IF(O10="","",RANK(O10,$O$6:$O$19,1))</f>
      </c>
      <c r="Q10" s="151">
        <f t="shared" si="0"/>
      </c>
      <c r="R10" s="71">
        <f t="shared" si="1"/>
      </c>
      <c r="S10" s="104">
        <f>IF(R10="","",VLOOKUP(R10,'Bodové hodnocení'!$A$1:$B$20,2,FALSE))</f>
      </c>
    </row>
    <row r="11" spans="1:19" ht="15.75">
      <c r="A11" s="173" t="s">
        <v>22</v>
      </c>
      <c r="B11" s="188" t="s">
        <v>6</v>
      </c>
      <c r="C11" s="175"/>
      <c r="D11" s="176"/>
      <c r="E11" s="177">
        <f t="shared" si="4"/>
      </c>
      <c r="F11" s="178">
        <f t="shared" si="5"/>
      </c>
      <c r="G11" s="179"/>
      <c r="H11" s="179"/>
      <c r="I11" s="180"/>
      <c r="J11" s="182">
        <f t="shared" si="2"/>
      </c>
      <c r="K11" s="182"/>
      <c r="L11" s="182"/>
      <c r="M11" s="180"/>
      <c r="N11" s="182">
        <f t="shared" si="3"/>
      </c>
      <c r="O11" s="181">
        <f aca="true" t="shared" si="7" ref="O11:O18">IF(J11="","",MIN(N11,J11))</f>
      </c>
      <c r="P11" s="183">
        <f>IF(O11="","",RANK(O11,$O$6:$O$19,1))</f>
      </c>
      <c r="Q11" s="184">
        <f t="shared" si="0"/>
      </c>
      <c r="R11" s="185">
        <f t="shared" si="1"/>
      </c>
      <c r="S11" s="186">
        <f>IF(R11="","",VLOOKUP(R11,'Bodové hodnocení'!$A$1:$B$20,2,FALSE))</f>
      </c>
    </row>
    <row r="12" spans="1:19" ht="15.75">
      <c r="A12" s="144" t="s">
        <v>23</v>
      </c>
      <c r="B12" s="20" t="s">
        <v>10</v>
      </c>
      <c r="C12" s="57"/>
      <c r="D12" s="58"/>
      <c r="E12" s="146">
        <f t="shared" si="4"/>
      </c>
      <c r="F12" s="147">
        <f t="shared" si="5"/>
      </c>
      <c r="G12" s="148"/>
      <c r="H12" s="148"/>
      <c r="I12" s="149"/>
      <c r="J12" s="150">
        <f t="shared" si="2"/>
      </c>
      <c r="K12" s="150"/>
      <c r="L12" s="150"/>
      <c r="M12" s="149"/>
      <c r="N12" s="150">
        <f t="shared" si="3"/>
      </c>
      <c r="O12" s="47">
        <f t="shared" si="7"/>
      </c>
      <c r="P12" s="55">
        <f t="shared" si="6"/>
      </c>
      <c r="Q12" s="151">
        <f t="shared" si="0"/>
      </c>
      <c r="R12" s="71">
        <f t="shared" si="1"/>
      </c>
      <c r="S12" s="104">
        <f>IF(R12="","",VLOOKUP(R12,'Bodové hodnocení'!$A$1:$B$20,2,FALSE))</f>
      </c>
    </row>
    <row r="13" spans="1:19" ht="15.75">
      <c r="A13" s="173" t="s">
        <v>25</v>
      </c>
      <c r="B13" s="189" t="s">
        <v>31</v>
      </c>
      <c r="C13" s="175"/>
      <c r="D13" s="176"/>
      <c r="E13" s="177">
        <f t="shared" si="4"/>
      </c>
      <c r="F13" s="178">
        <f t="shared" si="5"/>
      </c>
      <c r="G13" s="179"/>
      <c r="H13" s="179"/>
      <c r="I13" s="180"/>
      <c r="J13" s="182">
        <f t="shared" si="2"/>
      </c>
      <c r="K13" s="182"/>
      <c r="L13" s="182"/>
      <c r="M13" s="180"/>
      <c r="N13" s="182">
        <f t="shared" si="3"/>
      </c>
      <c r="O13" s="181">
        <f t="shared" si="7"/>
      </c>
      <c r="P13" s="183">
        <f t="shared" si="6"/>
      </c>
      <c r="Q13" s="184">
        <f t="shared" si="0"/>
      </c>
      <c r="R13" s="185">
        <f t="shared" si="1"/>
      </c>
      <c r="S13" s="186">
        <f>IF(R13="","",VLOOKUP(R13,'Bodové hodnocení'!$A$1:$B$20,2,FALSE))</f>
      </c>
    </row>
    <row r="14" spans="1:19" ht="15.75">
      <c r="A14" s="144" t="s">
        <v>26</v>
      </c>
      <c r="B14" s="24" t="s">
        <v>24</v>
      </c>
      <c r="C14" s="57"/>
      <c r="D14" s="58"/>
      <c r="E14" s="146">
        <f t="shared" si="4"/>
      </c>
      <c r="F14" s="147">
        <f t="shared" si="5"/>
      </c>
      <c r="G14" s="148"/>
      <c r="H14" s="148"/>
      <c r="I14" s="149"/>
      <c r="J14" s="150">
        <f t="shared" si="2"/>
      </c>
      <c r="K14" s="150"/>
      <c r="L14" s="150"/>
      <c r="M14" s="149"/>
      <c r="N14" s="150">
        <f t="shared" si="3"/>
      </c>
      <c r="O14" s="47">
        <f t="shared" si="7"/>
      </c>
      <c r="P14" s="55">
        <f t="shared" si="6"/>
      </c>
      <c r="Q14" s="151">
        <f t="shared" si="0"/>
      </c>
      <c r="R14" s="71">
        <f t="shared" si="1"/>
      </c>
      <c r="S14" s="104">
        <f>IF(R14="","",VLOOKUP(R14,'Bodové hodnocení'!$A$1:$B$20,2,FALSE))</f>
      </c>
    </row>
    <row r="15" spans="1:19" ht="15.75">
      <c r="A15" s="173" t="s">
        <v>27</v>
      </c>
      <c r="B15" s="189" t="s">
        <v>73</v>
      </c>
      <c r="C15" s="175"/>
      <c r="D15" s="176"/>
      <c r="E15" s="177">
        <f t="shared" si="4"/>
      </c>
      <c r="F15" s="178">
        <f t="shared" si="5"/>
      </c>
      <c r="G15" s="179"/>
      <c r="H15" s="179"/>
      <c r="I15" s="180"/>
      <c r="J15" s="182">
        <f t="shared" si="2"/>
      </c>
      <c r="K15" s="182"/>
      <c r="L15" s="182"/>
      <c r="M15" s="180"/>
      <c r="N15" s="182">
        <f t="shared" si="3"/>
      </c>
      <c r="O15" s="181">
        <f t="shared" si="7"/>
      </c>
      <c r="P15" s="183">
        <f t="shared" si="6"/>
      </c>
      <c r="Q15" s="184">
        <f t="shared" si="0"/>
      </c>
      <c r="R15" s="185">
        <f t="shared" si="1"/>
      </c>
      <c r="S15" s="186">
        <f>IF(R15="","",VLOOKUP(R15,'Bodové hodnocení'!$A$1:$B$20,2,FALSE))</f>
      </c>
    </row>
    <row r="16" spans="1:19" ht="15.75">
      <c r="A16" s="144" t="s">
        <v>28</v>
      </c>
      <c r="B16" s="24" t="s">
        <v>7</v>
      </c>
      <c r="C16" s="57"/>
      <c r="D16" s="58"/>
      <c r="E16" s="146">
        <f>IF(C16="","",MAX(C16,D16))</f>
      </c>
      <c r="F16" s="147">
        <f t="shared" si="5"/>
      </c>
      <c r="G16" s="148"/>
      <c r="H16" s="148"/>
      <c r="I16" s="149"/>
      <c r="J16" s="150">
        <f t="shared" si="2"/>
      </c>
      <c r="K16" s="150"/>
      <c r="L16" s="150"/>
      <c r="M16" s="149"/>
      <c r="N16" s="150">
        <f t="shared" si="3"/>
      </c>
      <c r="O16" s="47">
        <f t="shared" si="7"/>
      </c>
      <c r="P16" s="55">
        <f t="shared" si="6"/>
      </c>
      <c r="Q16" s="151">
        <f t="shared" si="0"/>
      </c>
      <c r="R16" s="71">
        <f t="shared" si="1"/>
      </c>
      <c r="S16" s="104">
        <f>IF(R16="","",VLOOKUP(R16,'Bodové hodnocení'!$A$1:$B$20,2,FALSE))</f>
      </c>
    </row>
    <row r="17" spans="1:19" ht="15.75">
      <c r="A17" s="173" t="s">
        <v>30</v>
      </c>
      <c r="B17" s="188" t="s">
        <v>17</v>
      </c>
      <c r="C17" s="175"/>
      <c r="D17" s="176"/>
      <c r="E17" s="177">
        <f t="shared" si="4"/>
      </c>
      <c r="F17" s="178">
        <f t="shared" si="5"/>
      </c>
      <c r="G17" s="179"/>
      <c r="H17" s="179"/>
      <c r="I17" s="180"/>
      <c r="J17" s="182">
        <f t="shared" si="2"/>
      </c>
      <c r="K17" s="182"/>
      <c r="L17" s="182"/>
      <c r="M17" s="180"/>
      <c r="N17" s="182">
        <f t="shared" si="3"/>
      </c>
      <c r="O17" s="181">
        <f t="shared" si="7"/>
      </c>
      <c r="P17" s="183">
        <f t="shared" si="6"/>
      </c>
      <c r="Q17" s="184">
        <f t="shared" si="0"/>
      </c>
      <c r="R17" s="185">
        <f t="shared" si="1"/>
      </c>
      <c r="S17" s="186">
        <f>IF(R17="","",VLOOKUP(R17,'Bodové hodnocení'!$A$1:$B$20,2,FALSE))</f>
      </c>
    </row>
    <row r="18" spans="1:19" ht="15.75">
      <c r="A18" s="144" t="s">
        <v>32</v>
      </c>
      <c r="B18" s="25" t="s">
        <v>14</v>
      </c>
      <c r="C18" s="57"/>
      <c r="D18" s="58"/>
      <c r="E18" s="146">
        <f t="shared" si="4"/>
      </c>
      <c r="F18" s="147">
        <f t="shared" si="5"/>
      </c>
      <c r="G18" s="148"/>
      <c r="H18" s="148"/>
      <c r="I18" s="149"/>
      <c r="J18" s="150">
        <f t="shared" si="2"/>
      </c>
      <c r="K18" s="150"/>
      <c r="L18" s="150"/>
      <c r="M18" s="149"/>
      <c r="N18" s="150">
        <f t="shared" si="3"/>
      </c>
      <c r="O18" s="47">
        <f t="shared" si="7"/>
      </c>
      <c r="P18" s="55">
        <f t="shared" si="6"/>
      </c>
      <c r="Q18" s="151">
        <f t="shared" si="0"/>
      </c>
      <c r="R18" s="71">
        <f t="shared" si="1"/>
      </c>
      <c r="S18" s="104">
        <f>IF(R18="","",VLOOKUP(R18,'Bodové hodnocení'!$A$1:$B$20,2,FALSE))</f>
      </c>
    </row>
    <row r="19" spans="1:19" ht="16.5" thickBot="1">
      <c r="A19" s="173" t="s">
        <v>57</v>
      </c>
      <c r="B19" s="189" t="s">
        <v>5</v>
      </c>
      <c r="C19" s="175"/>
      <c r="D19" s="176"/>
      <c r="E19" s="177">
        <f>IF(C19="","",MAX(C19,D19))</f>
      </c>
      <c r="F19" s="178">
        <f>IF(C19="","",RANK(E19,$E$6:$E$19,1))</f>
      </c>
      <c r="G19" s="179"/>
      <c r="H19" s="179"/>
      <c r="I19" s="180"/>
      <c r="J19" s="182">
        <f t="shared" si="2"/>
      </c>
      <c r="K19" s="182"/>
      <c r="L19" s="182"/>
      <c r="M19" s="180"/>
      <c r="N19" s="182">
        <f t="shared" si="3"/>
      </c>
      <c r="O19" s="181">
        <f>IF(J19="","",MIN(N19,J19))</f>
      </c>
      <c r="P19" s="183">
        <f>IF(O19="","",RANK(O19,$O$6:$O$19,1))</f>
      </c>
      <c r="Q19" s="184">
        <f t="shared" si="0"/>
      </c>
      <c r="R19" s="185">
        <f t="shared" si="1"/>
      </c>
      <c r="S19" s="186">
        <f>IF(R19="","",VLOOKUP(R19,'Bodové hodnocení'!$A$1:$B$20,2,FALSE))</f>
      </c>
    </row>
    <row r="20" spans="1:19" ht="16.5" thickBot="1">
      <c r="A20" s="48"/>
      <c r="B20" s="48"/>
      <c r="C20" s="49"/>
      <c r="D20" s="49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50"/>
      <c r="S20" s="51"/>
    </row>
    <row r="21" spans="1:19" ht="16.5" thickBot="1">
      <c r="A21" s="313" t="s">
        <v>46</v>
      </c>
      <c r="B21" s="314"/>
      <c r="C21" s="313" t="s">
        <v>34</v>
      </c>
      <c r="D21" s="319"/>
      <c r="E21" s="319"/>
      <c r="F21" s="314"/>
      <c r="G21" s="328" t="s">
        <v>47</v>
      </c>
      <c r="H21" s="328"/>
      <c r="I21" s="328"/>
      <c r="J21" s="328"/>
      <c r="K21" s="328"/>
      <c r="L21" s="328"/>
      <c r="M21" s="328"/>
      <c r="N21" s="328"/>
      <c r="O21" s="328"/>
      <c r="P21" s="328"/>
      <c r="Q21" s="298" t="s">
        <v>36</v>
      </c>
      <c r="R21" s="299" t="s">
        <v>37</v>
      </c>
      <c r="S21" s="324" t="s">
        <v>38</v>
      </c>
    </row>
    <row r="22" spans="1:19" ht="16.5" thickBot="1">
      <c r="A22" s="315"/>
      <c r="B22" s="316"/>
      <c r="C22" s="315"/>
      <c r="D22" s="320"/>
      <c r="E22" s="320"/>
      <c r="F22" s="316"/>
      <c r="G22" s="317" t="s">
        <v>51</v>
      </c>
      <c r="H22" s="318"/>
      <c r="I22" s="318"/>
      <c r="J22" s="318"/>
      <c r="K22" s="318" t="s">
        <v>52</v>
      </c>
      <c r="L22" s="318"/>
      <c r="M22" s="318"/>
      <c r="N22" s="318"/>
      <c r="O22" s="321" t="s">
        <v>42</v>
      </c>
      <c r="P22" s="305" t="s">
        <v>43</v>
      </c>
      <c r="Q22" s="298"/>
      <c r="R22" s="299"/>
      <c r="S22" s="324"/>
    </row>
    <row r="23" spans="1:19" ht="16.5" thickBot="1">
      <c r="A23" s="59" t="s">
        <v>39</v>
      </c>
      <c r="B23" s="38" t="s">
        <v>2</v>
      </c>
      <c r="C23" s="37" t="s">
        <v>40</v>
      </c>
      <c r="D23" s="39" t="s">
        <v>41</v>
      </c>
      <c r="E23" s="60" t="s">
        <v>42</v>
      </c>
      <c r="F23" s="41" t="s">
        <v>43</v>
      </c>
      <c r="G23" s="232" t="s">
        <v>44</v>
      </c>
      <c r="H23" s="42" t="s">
        <v>45</v>
      </c>
      <c r="I23" s="42" t="s">
        <v>48</v>
      </c>
      <c r="J23" s="42" t="s">
        <v>42</v>
      </c>
      <c r="K23" s="42" t="s">
        <v>44</v>
      </c>
      <c r="L23" s="42" t="s">
        <v>45</v>
      </c>
      <c r="M23" s="42" t="s">
        <v>48</v>
      </c>
      <c r="N23" s="42" t="s">
        <v>42</v>
      </c>
      <c r="O23" s="322"/>
      <c r="P23" s="306"/>
      <c r="Q23" s="298"/>
      <c r="R23" s="299"/>
      <c r="S23" s="324"/>
    </row>
    <row r="24" spans="1:19" ht="15.75">
      <c r="A24" s="43" t="s">
        <v>16</v>
      </c>
      <c r="B24" s="29" t="s">
        <v>67</v>
      </c>
      <c r="C24" s="152"/>
      <c r="D24" s="153"/>
      <c r="E24" s="146">
        <f aca="true" t="shared" si="8" ref="E24:E35">IF(C24="","",MAX(C24,D24))</f>
      </c>
      <c r="F24" s="55">
        <f aca="true" t="shared" si="9" ref="F24:F33">IF(C24="","",RANK(E24,$E$24:$E$36,1))</f>
      </c>
      <c r="G24" s="154"/>
      <c r="H24" s="226"/>
      <c r="I24" s="155"/>
      <c r="J24" s="150">
        <f>IF(G24="","",MAX(G24,H24)+I24)</f>
      </c>
      <c r="K24" s="156"/>
      <c r="L24" s="156"/>
      <c r="M24" s="155"/>
      <c r="N24" s="150">
        <f>IF(L24="","",MAX(K24,L24)+M24)</f>
      </c>
      <c r="O24" s="44">
        <f aca="true" t="shared" si="10" ref="O24:O36">IF(J24="","",MIN(N24,J24))</f>
      </c>
      <c r="P24" s="54">
        <f aca="true" t="shared" si="11" ref="P24:P33">IF(O24="","",RANK(O24,$O$24:$O$36,1))</f>
      </c>
      <c r="Q24" s="151">
        <f aca="true" t="shared" si="12" ref="Q24:Q33">IF(F24="","",SUM(P24,F24))</f>
      </c>
      <c r="R24" s="71">
        <f aca="true" t="shared" si="13" ref="R24:R33">IF(Q24="","",RANK(Q24,$Q$24:$Q$36,1))</f>
      </c>
      <c r="S24" s="104">
        <f>IF(R24="","",VLOOKUP(R24,'Bodové hodnocení'!$A$1:$B$20,2,FALSE))</f>
      </c>
    </row>
    <row r="25" spans="1:19" ht="15.75">
      <c r="A25" s="190" t="s">
        <v>18</v>
      </c>
      <c r="B25" s="174" t="s">
        <v>13</v>
      </c>
      <c r="C25" s="175"/>
      <c r="D25" s="191"/>
      <c r="E25" s="177">
        <f t="shared" si="8"/>
      </c>
      <c r="F25" s="183">
        <f t="shared" si="9"/>
      </c>
      <c r="G25" s="192"/>
      <c r="H25" s="192"/>
      <c r="I25" s="180"/>
      <c r="J25" s="182">
        <f aca="true" t="shared" si="14" ref="J25:J36">IF(G25="","",MAX(G25,H25)+I25)</f>
      </c>
      <c r="K25" s="182"/>
      <c r="L25" s="182"/>
      <c r="M25" s="180"/>
      <c r="N25" s="182">
        <f>IF(L25="","",L25+M25)</f>
      </c>
      <c r="O25" s="181">
        <f t="shared" si="10"/>
      </c>
      <c r="P25" s="183">
        <f t="shared" si="11"/>
      </c>
      <c r="Q25" s="184">
        <f t="shared" si="12"/>
      </c>
      <c r="R25" s="185">
        <f t="shared" si="13"/>
      </c>
      <c r="S25" s="186">
        <f>IF(R25="","",VLOOKUP(R25,'Bodové hodnocení'!$A$1:$B$20,2,FALSE))</f>
      </c>
    </row>
    <row r="26" spans="1:19" ht="15.75">
      <c r="A26" s="46" t="s">
        <v>19</v>
      </c>
      <c r="B26" s="145" t="s">
        <v>12</v>
      </c>
      <c r="C26" s="57"/>
      <c r="D26" s="61"/>
      <c r="E26" s="146">
        <f t="shared" si="8"/>
      </c>
      <c r="F26" s="55">
        <f t="shared" si="9"/>
      </c>
      <c r="G26" s="148"/>
      <c r="H26" s="148"/>
      <c r="I26" s="149"/>
      <c r="J26" s="150">
        <f t="shared" si="14"/>
      </c>
      <c r="K26" s="150"/>
      <c r="L26" s="150"/>
      <c r="M26" s="149"/>
      <c r="N26" s="150">
        <f>IF(L26="","",L26+M26)</f>
      </c>
      <c r="O26" s="47">
        <f t="shared" si="10"/>
      </c>
      <c r="P26" s="55">
        <f t="shared" si="11"/>
      </c>
      <c r="Q26" s="151">
        <f t="shared" si="12"/>
      </c>
      <c r="R26" s="71">
        <f t="shared" si="13"/>
      </c>
      <c r="S26" s="104">
        <f>IF(R26="","",VLOOKUP(R26,'Bodové hodnocení'!$A$1:$B$20,2,FALSE))</f>
      </c>
    </row>
    <row r="27" spans="1:19" ht="15.75">
      <c r="A27" s="190" t="s">
        <v>20</v>
      </c>
      <c r="B27" s="187" t="s">
        <v>8</v>
      </c>
      <c r="C27" s="175"/>
      <c r="D27" s="191"/>
      <c r="E27" s="177">
        <f t="shared" si="8"/>
      </c>
      <c r="F27" s="183">
        <f t="shared" si="9"/>
      </c>
      <c r="G27" s="192"/>
      <c r="H27" s="192"/>
      <c r="I27" s="180"/>
      <c r="J27" s="182">
        <f t="shared" si="14"/>
      </c>
      <c r="K27" s="182"/>
      <c r="L27" s="182"/>
      <c r="M27" s="180"/>
      <c r="N27" s="182">
        <f aca="true" t="shared" si="15" ref="N27:N36">IF(L27="","",L27+M27)</f>
      </c>
      <c r="O27" s="181">
        <f t="shared" si="10"/>
      </c>
      <c r="P27" s="183">
        <f t="shared" si="11"/>
      </c>
      <c r="Q27" s="184">
        <f t="shared" si="12"/>
      </c>
      <c r="R27" s="185">
        <f t="shared" si="13"/>
      </c>
      <c r="S27" s="186">
        <f>IF(R27="","",VLOOKUP(R27,'Bodové hodnocení'!$A$1:$B$20,2,FALSE))</f>
      </c>
    </row>
    <row r="28" spans="1:19" ht="15.75">
      <c r="A28" s="46" t="s">
        <v>21</v>
      </c>
      <c r="B28" s="20" t="s">
        <v>4</v>
      </c>
      <c r="C28" s="57"/>
      <c r="D28" s="61"/>
      <c r="E28" s="146">
        <f t="shared" si="8"/>
      </c>
      <c r="F28" s="55">
        <f t="shared" si="9"/>
      </c>
      <c r="G28" s="148"/>
      <c r="H28" s="148"/>
      <c r="I28" s="149"/>
      <c r="J28" s="150">
        <f t="shared" si="14"/>
      </c>
      <c r="K28" s="150"/>
      <c r="L28" s="150"/>
      <c r="M28" s="149"/>
      <c r="N28" s="150">
        <f t="shared" si="15"/>
      </c>
      <c r="O28" s="47">
        <f t="shared" si="10"/>
      </c>
      <c r="P28" s="55">
        <f t="shared" si="11"/>
      </c>
      <c r="Q28" s="151">
        <f t="shared" si="12"/>
      </c>
      <c r="R28" s="71">
        <f t="shared" si="13"/>
      </c>
      <c r="S28" s="104">
        <f>IF(R28="","",VLOOKUP(R28,'Bodové hodnocení'!$A$1:$B$20,2,FALSE))</f>
      </c>
    </row>
    <row r="29" spans="1:19" ht="15.75">
      <c r="A29" s="190" t="s">
        <v>22</v>
      </c>
      <c r="B29" s="188" t="s">
        <v>6</v>
      </c>
      <c r="C29" s="175"/>
      <c r="D29" s="191"/>
      <c r="E29" s="177">
        <f t="shared" si="8"/>
      </c>
      <c r="F29" s="183">
        <f t="shared" si="9"/>
      </c>
      <c r="G29" s="192"/>
      <c r="H29" s="192"/>
      <c r="I29" s="180"/>
      <c r="J29" s="182">
        <f t="shared" si="14"/>
      </c>
      <c r="K29" s="182"/>
      <c r="L29" s="182"/>
      <c r="M29" s="180"/>
      <c r="N29" s="182">
        <f t="shared" si="15"/>
      </c>
      <c r="O29" s="181">
        <f t="shared" si="10"/>
      </c>
      <c r="P29" s="183">
        <f t="shared" si="11"/>
      </c>
      <c r="Q29" s="184">
        <f t="shared" si="12"/>
      </c>
      <c r="R29" s="185">
        <f t="shared" si="13"/>
      </c>
      <c r="S29" s="186">
        <f>IF(R29="","",VLOOKUP(R29,'Bodové hodnocení'!$A$1:$B$20,2,FALSE))</f>
      </c>
    </row>
    <row r="30" spans="1:19" ht="15.75">
      <c r="A30" s="46" t="s">
        <v>23</v>
      </c>
      <c r="B30" s="24" t="s">
        <v>31</v>
      </c>
      <c r="C30" s="57"/>
      <c r="D30" s="61"/>
      <c r="E30" s="146">
        <f t="shared" si="8"/>
      </c>
      <c r="F30" s="55">
        <f t="shared" si="9"/>
      </c>
      <c r="G30" s="148"/>
      <c r="H30" s="148"/>
      <c r="I30" s="149"/>
      <c r="J30" s="150">
        <f t="shared" si="14"/>
      </c>
      <c r="K30" s="150"/>
      <c r="L30" s="150"/>
      <c r="M30" s="149"/>
      <c r="N30" s="150">
        <f t="shared" si="15"/>
      </c>
      <c r="O30" s="47">
        <f t="shared" si="10"/>
      </c>
      <c r="P30" s="55">
        <f t="shared" si="11"/>
      </c>
      <c r="Q30" s="151">
        <f t="shared" si="12"/>
      </c>
      <c r="R30" s="71">
        <f t="shared" si="13"/>
      </c>
      <c r="S30" s="104">
        <f>IF(R30="","",VLOOKUP(R30,'Bodové hodnocení'!$A$1:$B$20,2,FALSE))</f>
      </c>
    </row>
    <row r="31" spans="1:19" ht="15.75">
      <c r="A31" s="190" t="s">
        <v>25</v>
      </c>
      <c r="B31" s="189" t="s">
        <v>24</v>
      </c>
      <c r="C31" s="175"/>
      <c r="D31" s="191"/>
      <c r="E31" s="177">
        <f t="shared" si="8"/>
      </c>
      <c r="F31" s="183">
        <f t="shared" si="9"/>
      </c>
      <c r="G31" s="192"/>
      <c r="H31" s="192"/>
      <c r="I31" s="180"/>
      <c r="J31" s="182">
        <f t="shared" si="14"/>
      </c>
      <c r="K31" s="182"/>
      <c r="L31" s="182"/>
      <c r="M31" s="180"/>
      <c r="N31" s="182">
        <f t="shared" si="15"/>
      </c>
      <c r="O31" s="181">
        <f t="shared" si="10"/>
      </c>
      <c r="P31" s="183">
        <f t="shared" si="11"/>
      </c>
      <c r="Q31" s="184">
        <f t="shared" si="12"/>
      </c>
      <c r="R31" s="185">
        <f t="shared" si="13"/>
      </c>
      <c r="S31" s="186">
        <f>IF(R31="","",VLOOKUP(R31,'Bodové hodnocení'!$A$1:$B$20,2,FALSE))</f>
      </c>
    </row>
    <row r="32" spans="1:19" ht="15.75">
      <c r="A32" s="46" t="s">
        <v>26</v>
      </c>
      <c r="B32" s="24" t="s">
        <v>7</v>
      </c>
      <c r="C32" s="57"/>
      <c r="D32" s="61"/>
      <c r="E32" s="146">
        <f t="shared" si="8"/>
      </c>
      <c r="F32" s="55">
        <f t="shared" si="9"/>
      </c>
      <c r="G32" s="148"/>
      <c r="H32" s="148"/>
      <c r="I32" s="149"/>
      <c r="J32" s="150">
        <f t="shared" si="14"/>
      </c>
      <c r="K32" s="150"/>
      <c r="L32" s="150"/>
      <c r="M32" s="149"/>
      <c r="N32" s="150">
        <f t="shared" si="15"/>
      </c>
      <c r="O32" s="47">
        <f t="shared" si="10"/>
      </c>
      <c r="P32" s="55">
        <f t="shared" si="11"/>
      </c>
      <c r="Q32" s="151">
        <f t="shared" si="12"/>
      </c>
      <c r="R32" s="71">
        <f t="shared" si="13"/>
      </c>
      <c r="S32" s="104">
        <f>IF(R32="","",VLOOKUP(R32,'Bodové hodnocení'!$A$1:$B$20,2,FALSE))</f>
      </c>
    </row>
    <row r="33" spans="1:19" ht="15.75">
      <c r="A33" s="190" t="s">
        <v>27</v>
      </c>
      <c r="B33" s="188" t="s">
        <v>17</v>
      </c>
      <c r="C33" s="193"/>
      <c r="D33" s="191"/>
      <c r="E33" s="194">
        <f t="shared" si="8"/>
      </c>
      <c r="F33" s="183">
        <f t="shared" si="9"/>
      </c>
      <c r="G33" s="192"/>
      <c r="H33" s="192"/>
      <c r="I33" s="180"/>
      <c r="J33" s="182">
        <f t="shared" si="14"/>
      </c>
      <c r="K33" s="182"/>
      <c r="L33" s="182"/>
      <c r="M33" s="180"/>
      <c r="N33" s="182">
        <f t="shared" si="15"/>
      </c>
      <c r="O33" s="181">
        <f t="shared" si="10"/>
      </c>
      <c r="P33" s="183">
        <f t="shared" si="11"/>
      </c>
      <c r="Q33" s="184">
        <f t="shared" si="12"/>
      </c>
      <c r="R33" s="185">
        <f t="shared" si="13"/>
      </c>
      <c r="S33" s="186">
        <f>IF(R33="","",VLOOKUP(R33,'Bodové hodnocení'!$A$1:$B$20,2,FALSE))</f>
      </c>
    </row>
    <row r="34" spans="1:19" ht="15.75">
      <c r="A34" s="46" t="s">
        <v>28</v>
      </c>
      <c r="B34" s="24" t="s">
        <v>29</v>
      </c>
      <c r="C34" s="157"/>
      <c r="D34" s="61"/>
      <c r="E34" s="158"/>
      <c r="F34" s="55"/>
      <c r="G34" s="148"/>
      <c r="H34" s="148"/>
      <c r="I34" s="149"/>
      <c r="J34" s="150">
        <f t="shared" si="14"/>
      </c>
      <c r="K34" s="150"/>
      <c r="L34" s="150"/>
      <c r="M34" s="149"/>
      <c r="N34" s="150">
        <f t="shared" si="15"/>
      </c>
      <c r="O34" s="47"/>
      <c r="P34" s="55"/>
      <c r="Q34" s="151"/>
      <c r="R34" s="71"/>
      <c r="S34" s="104">
        <f>IF(R34="","",VLOOKUP(R34,'Bodové hodnocení'!$A$1:$B$20,2,FALSE))</f>
      </c>
    </row>
    <row r="35" spans="1:19" ht="15.75">
      <c r="A35" s="190" t="s">
        <v>30</v>
      </c>
      <c r="B35" s="195" t="s">
        <v>14</v>
      </c>
      <c r="C35" s="193"/>
      <c r="D35" s="191"/>
      <c r="E35" s="194">
        <f t="shared" si="8"/>
      </c>
      <c r="F35" s="183">
        <f>IF(C35="","",RANK(E35,$E$24:$E$36,1))</f>
      </c>
      <c r="G35" s="192"/>
      <c r="H35" s="192"/>
      <c r="I35" s="180"/>
      <c r="J35" s="182">
        <f t="shared" si="14"/>
      </c>
      <c r="K35" s="182"/>
      <c r="L35" s="182"/>
      <c r="M35" s="180"/>
      <c r="N35" s="182">
        <f t="shared" si="15"/>
      </c>
      <c r="O35" s="181">
        <f t="shared" si="10"/>
      </c>
      <c r="P35" s="183">
        <f>IF(O35="","",RANK(O35,$O$24:$O$36,1))</f>
      </c>
      <c r="Q35" s="184">
        <f>IF(F35="","",SUM(P35,F35))</f>
      </c>
      <c r="R35" s="185">
        <f>IF(Q35="","",RANK(Q35,$Q$24:$Q$36,1))</f>
      </c>
      <c r="S35" s="186">
        <f>IF(R35="","",VLOOKUP(R35,'Bodové hodnocení'!$A$1:$B$20,2,FALSE))</f>
      </c>
    </row>
    <row r="36" spans="1:19" ht="16.5" thickBot="1">
      <c r="A36" s="136" t="s">
        <v>32</v>
      </c>
      <c r="B36" s="113" t="s">
        <v>5</v>
      </c>
      <c r="C36" s="159"/>
      <c r="D36" s="160"/>
      <c r="E36" s="161">
        <f>IF(C36="","",MAX(C36,D36))</f>
      </c>
      <c r="F36" s="137">
        <f>IF(C36="","",RANK(E36,$E$24:$E$36,1))</f>
      </c>
      <c r="G36" s="162"/>
      <c r="H36" s="162"/>
      <c r="I36" s="163"/>
      <c r="J36" s="150">
        <f t="shared" si="14"/>
      </c>
      <c r="K36" s="164"/>
      <c r="L36" s="164"/>
      <c r="M36" s="163"/>
      <c r="N36" s="150">
        <f t="shared" si="15"/>
      </c>
      <c r="O36" s="138">
        <f t="shared" si="10"/>
      </c>
      <c r="P36" s="55">
        <f>IF(O36="","",RANK(O36,$O$24:$O$36,1))</f>
      </c>
      <c r="Q36" s="165">
        <f>IF(F36="","",SUM(P36,F36))</f>
      </c>
      <c r="R36" s="139">
        <f>IF(Q36="","",RANK(Q36,$Q$24:$Q$36,1))</f>
      </c>
      <c r="S36" s="134">
        <f>IF(R36="","",VLOOKUP(R36,'Bodové hodnocení'!$A$1:$B$20,2,FALSE))</f>
      </c>
    </row>
    <row r="37" spans="1:19" ht="1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56"/>
      <c r="Q37" s="32"/>
      <c r="R37" s="236"/>
      <c r="S37" s="236"/>
    </row>
  </sheetData>
  <sheetProtection selectLockedCells="1" selectUnlockedCells="1"/>
  <mergeCells count="21">
    <mergeCell ref="P4:P5"/>
    <mergeCell ref="P22:P23"/>
    <mergeCell ref="C21:F22"/>
    <mergeCell ref="R3:R5"/>
    <mergeCell ref="Q21:Q23"/>
    <mergeCell ref="A3:B4"/>
    <mergeCell ref="C3:F4"/>
    <mergeCell ref="G3:P3"/>
    <mergeCell ref="G4:J4"/>
    <mergeCell ref="K4:N4"/>
    <mergeCell ref="O4:O5"/>
    <mergeCell ref="Q3:Q5"/>
    <mergeCell ref="A21:B22"/>
    <mergeCell ref="S3:S5"/>
    <mergeCell ref="G21:P21"/>
    <mergeCell ref="A1:S1"/>
    <mergeCell ref="R21:R23"/>
    <mergeCell ref="S21:S23"/>
    <mergeCell ref="G22:J22"/>
    <mergeCell ref="K22:N22"/>
    <mergeCell ref="O22:O23"/>
  </mergeCells>
  <printOptions/>
  <pageMargins left="0.7874015748031497" right="0.7086614173228347" top="0.7874015748031497" bottom="0.5905511811023623" header="0.5118110236220472" footer="0.31496062992125984"/>
  <pageSetup horizontalDpi="300" verticalDpi="300" orientation="landscape" paperSize="9" scale="58" r:id="rId1"/>
  <headerFooter alignWithMargins="0">
    <oddFooter>&amp;CHlučinská liga mládeže - 8. ročník 2019 / 2020&amp;RPro HLM zpracoval Durlák Jan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37"/>
  <sheetViews>
    <sheetView showGridLines="0" zoomScale="90" zoomScaleNormal="90" zoomScaleSheetLayoutView="100" zoomScalePageLayoutView="0" workbookViewId="0" topLeftCell="A1">
      <selection activeCell="Q21" sqref="Q21:Q23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15" width="11.57421875" style="0" customWidth="1"/>
    <col min="16" max="16" width="11.57421875" style="34" customWidth="1"/>
    <col min="17" max="17" width="11.57421875" style="0" customWidth="1"/>
    <col min="18" max="19" width="11.57421875" style="35" customWidth="1"/>
  </cols>
  <sheetData>
    <row r="1" spans="1:19" ht="22.5">
      <c r="A1" s="329" t="s">
        <v>77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</row>
    <row r="2" ht="16.5" thickBot="1">
      <c r="A2" s="36"/>
    </row>
    <row r="3" spans="1:19" ht="15.75" customHeight="1" thickBot="1">
      <c r="A3" s="313" t="s">
        <v>33</v>
      </c>
      <c r="B3" s="314"/>
      <c r="C3" s="313" t="s">
        <v>34</v>
      </c>
      <c r="D3" s="319"/>
      <c r="E3" s="319"/>
      <c r="F3" s="314"/>
      <c r="G3" s="328" t="s">
        <v>47</v>
      </c>
      <c r="H3" s="328"/>
      <c r="I3" s="328"/>
      <c r="J3" s="328"/>
      <c r="K3" s="328"/>
      <c r="L3" s="328"/>
      <c r="M3" s="328"/>
      <c r="N3" s="328"/>
      <c r="O3" s="328"/>
      <c r="P3" s="328"/>
      <c r="Q3" s="298" t="s">
        <v>36</v>
      </c>
      <c r="R3" s="299" t="s">
        <v>37</v>
      </c>
      <c r="S3" s="324" t="s">
        <v>38</v>
      </c>
    </row>
    <row r="4" spans="1:19" ht="16.5" thickBot="1">
      <c r="A4" s="315"/>
      <c r="B4" s="316"/>
      <c r="C4" s="315"/>
      <c r="D4" s="320"/>
      <c r="E4" s="320"/>
      <c r="F4" s="316"/>
      <c r="G4" s="317" t="s">
        <v>51</v>
      </c>
      <c r="H4" s="318"/>
      <c r="I4" s="318"/>
      <c r="J4" s="318"/>
      <c r="K4" s="318" t="s">
        <v>52</v>
      </c>
      <c r="L4" s="318"/>
      <c r="M4" s="318"/>
      <c r="N4" s="318"/>
      <c r="O4" s="321" t="s">
        <v>42</v>
      </c>
      <c r="P4" s="305" t="s">
        <v>43</v>
      </c>
      <c r="Q4" s="298"/>
      <c r="R4" s="299"/>
      <c r="S4" s="324"/>
    </row>
    <row r="5" spans="1:19" ht="16.5" thickBot="1">
      <c r="A5" s="37" t="s">
        <v>39</v>
      </c>
      <c r="B5" s="38" t="s">
        <v>2</v>
      </c>
      <c r="C5" s="37" t="s">
        <v>40</v>
      </c>
      <c r="D5" s="39" t="s">
        <v>41</v>
      </c>
      <c r="E5" s="40" t="s">
        <v>42</v>
      </c>
      <c r="F5" s="41" t="s">
        <v>43</v>
      </c>
      <c r="G5" s="232" t="s">
        <v>44</v>
      </c>
      <c r="H5" s="42" t="s">
        <v>45</v>
      </c>
      <c r="I5" s="42" t="s">
        <v>48</v>
      </c>
      <c r="J5" s="42" t="s">
        <v>42</v>
      </c>
      <c r="K5" s="42" t="s">
        <v>44</v>
      </c>
      <c r="L5" s="42" t="s">
        <v>45</v>
      </c>
      <c r="M5" s="42" t="s">
        <v>48</v>
      </c>
      <c r="N5" s="42" t="s">
        <v>42</v>
      </c>
      <c r="O5" s="322"/>
      <c r="P5" s="306"/>
      <c r="Q5" s="298"/>
      <c r="R5" s="299"/>
      <c r="S5" s="324"/>
    </row>
    <row r="6" spans="1:19" ht="15.75">
      <c r="A6" s="43" t="s">
        <v>16</v>
      </c>
      <c r="B6" s="29" t="s">
        <v>67</v>
      </c>
      <c r="C6" s="57"/>
      <c r="D6" s="58"/>
      <c r="E6" s="146">
        <f>IF(C6="","",MAX(C6,D6))</f>
      </c>
      <c r="F6" s="147">
        <f>IF(C6="","",RANK(E6,$E$6:$E$19,1))</f>
      </c>
      <c r="G6" s="148"/>
      <c r="H6" s="148"/>
      <c r="I6" s="149"/>
      <c r="J6" s="150">
        <f>IF(G6="","",MAX(G6,H6)+I6)</f>
      </c>
      <c r="K6" s="150"/>
      <c r="L6" s="150"/>
      <c r="M6" s="149"/>
      <c r="N6" s="150">
        <f>IF(L6="","",MAX(K6,L6)+M6)</f>
      </c>
      <c r="O6" s="47">
        <f>IF(J6="","",MIN(N6,J6))</f>
      </c>
      <c r="P6" s="55">
        <f>IF(O6="","",RANK(O6,$O$6:$O$19,1))</f>
      </c>
      <c r="Q6" s="151">
        <f aca="true" t="shared" si="0" ref="Q6:Q19">IF(F6="","",SUM(P6,F6))</f>
      </c>
      <c r="R6" s="71">
        <f aca="true" t="shared" si="1" ref="R6:R19">IF(Q6="","",RANK(Q6,$Q$6:$Q$19,1))</f>
      </c>
      <c r="S6" s="104">
        <f>IF(R6="","",VLOOKUP(R6,'Bodové hodnocení'!$A$1:$B$20,2,FALSE))</f>
      </c>
    </row>
    <row r="7" spans="1:19" ht="15.75">
      <c r="A7" s="173" t="s">
        <v>18</v>
      </c>
      <c r="B7" s="174" t="s">
        <v>13</v>
      </c>
      <c r="C7" s="175"/>
      <c r="D7" s="176"/>
      <c r="E7" s="177">
        <f>IF(C7="","",MAX(C7,D7))</f>
      </c>
      <c r="F7" s="178">
        <f>IF(C7="","",RANK(E7,$E$6:$E$19,1))</f>
      </c>
      <c r="G7" s="179"/>
      <c r="H7" s="179"/>
      <c r="I7" s="180"/>
      <c r="J7" s="182">
        <f aca="true" t="shared" si="2" ref="J7:J19">IF(G7="","",MAX(G7,H7)+I7)</f>
      </c>
      <c r="K7" s="182"/>
      <c r="L7" s="182"/>
      <c r="M7" s="180"/>
      <c r="N7" s="182">
        <f>IF(L7="","",L7+M7)</f>
      </c>
      <c r="O7" s="181">
        <f>IF(J7="","",MIN(N7,J7))</f>
      </c>
      <c r="P7" s="183">
        <f>IF(O7="","",RANK(O7,$O$6:$O$19,1))</f>
      </c>
      <c r="Q7" s="184">
        <f t="shared" si="0"/>
      </c>
      <c r="R7" s="185">
        <f t="shared" si="1"/>
      </c>
      <c r="S7" s="186">
        <f>IF(R7="","",VLOOKUP(R7,'Bodové hodnocení'!$A$1:$B$20,2,FALSE))</f>
      </c>
    </row>
    <row r="8" spans="1:19" ht="15.75">
      <c r="A8" s="144" t="s">
        <v>19</v>
      </c>
      <c r="B8" s="145" t="s">
        <v>12</v>
      </c>
      <c r="C8" s="57"/>
      <c r="D8" s="58"/>
      <c r="E8" s="146">
        <f>IF(C8="","",MAX(C8,D8))</f>
      </c>
      <c r="F8" s="147">
        <f>IF(C8="","",RANK(E8,$E$6:$E$19,1))</f>
      </c>
      <c r="G8" s="148"/>
      <c r="H8" s="148"/>
      <c r="I8" s="149"/>
      <c r="J8" s="150">
        <f t="shared" si="2"/>
      </c>
      <c r="K8" s="150"/>
      <c r="L8" s="150"/>
      <c r="M8" s="149"/>
      <c r="N8" s="150">
        <f>IF(L8="","",L8+M8)</f>
      </c>
      <c r="O8" s="47">
        <f>IF(J8="","",MIN(N8,J8))</f>
      </c>
      <c r="P8" s="55">
        <f>IF(O8="","",RANK(O8,$O$6:$O$19,1))</f>
      </c>
      <c r="Q8" s="151">
        <f t="shared" si="0"/>
      </c>
      <c r="R8" s="71">
        <f t="shared" si="1"/>
      </c>
      <c r="S8" s="104">
        <f>IF(R8="","",VLOOKUP(R8,'Bodové hodnocení'!$A$1:$B$20,2,FALSE))</f>
      </c>
    </row>
    <row r="9" spans="1:19" ht="15.75">
      <c r="A9" s="173" t="s">
        <v>20</v>
      </c>
      <c r="B9" s="187" t="s">
        <v>8</v>
      </c>
      <c r="C9" s="175"/>
      <c r="D9" s="176"/>
      <c r="E9" s="177">
        <f>IF(C9="","",MAX(C9,D9))</f>
      </c>
      <c r="F9" s="178">
        <f>IF(C9="","",RANK(E9,$E$6:$E$19,1))</f>
      </c>
      <c r="G9" s="179"/>
      <c r="H9" s="179"/>
      <c r="I9" s="180"/>
      <c r="J9" s="182">
        <f t="shared" si="2"/>
      </c>
      <c r="K9" s="182"/>
      <c r="L9" s="182"/>
      <c r="M9" s="180"/>
      <c r="N9" s="182">
        <f aca="true" t="shared" si="3" ref="N9:N19">IF(L9="","",L9+M9)</f>
      </c>
      <c r="O9" s="181">
        <f>IF(J9="","",MIN(N9,J9))</f>
      </c>
      <c r="P9" s="183">
        <f>IF(O9="","",RANK(O9,$O$6:$O$19,1))</f>
      </c>
      <c r="Q9" s="184">
        <f t="shared" si="0"/>
      </c>
      <c r="R9" s="185">
        <f t="shared" si="1"/>
      </c>
      <c r="S9" s="186">
        <f>IF(R9="","",VLOOKUP(R9,'Bodové hodnocení'!$A$1:$B$20,2,FALSE))</f>
      </c>
    </row>
    <row r="10" spans="1:19" ht="15.75">
      <c r="A10" s="144" t="s">
        <v>21</v>
      </c>
      <c r="B10" s="20" t="s">
        <v>4</v>
      </c>
      <c r="C10" s="57"/>
      <c r="D10" s="58"/>
      <c r="E10" s="146">
        <f aca="true" t="shared" si="4" ref="E10:E18">IF(C10="","",MAX(C10,D10))</f>
      </c>
      <c r="F10" s="147">
        <f aca="true" t="shared" si="5" ref="F10:F18">IF(C10="","",RANK(E10,$E$6:$E$19,1))</f>
      </c>
      <c r="G10" s="148"/>
      <c r="H10" s="148"/>
      <c r="I10" s="149"/>
      <c r="J10" s="150">
        <f t="shared" si="2"/>
      </c>
      <c r="K10" s="150"/>
      <c r="L10" s="150"/>
      <c r="M10" s="149"/>
      <c r="N10" s="150">
        <f t="shared" si="3"/>
      </c>
      <c r="O10" s="47">
        <f>IF(J10="","",MIN(N10,J10))</f>
      </c>
      <c r="P10" s="55">
        <f aca="true" t="shared" si="6" ref="P10:P18">IF(O10="","",RANK(O10,$O$6:$O$19,1))</f>
      </c>
      <c r="Q10" s="151">
        <f t="shared" si="0"/>
      </c>
      <c r="R10" s="71">
        <f t="shared" si="1"/>
      </c>
      <c r="S10" s="104">
        <f>IF(R10="","",VLOOKUP(R10,'Bodové hodnocení'!$A$1:$B$20,2,FALSE))</f>
      </c>
    </row>
    <row r="11" spans="1:19" ht="15.75">
      <c r="A11" s="173" t="s">
        <v>22</v>
      </c>
      <c r="B11" s="188" t="s">
        <v>6</v>
      </c>
      <c r="C11" s="175"/>
      <c r="D11" s="176"/>
      <c r="E11" s="177">
        <f t="shared" si="4"/>
      </c>
      <c r="F11" s="178">
        <f t="shared" si="5"/>
      </c>
      <c r="G11" s="179"/>
      <c r="H11" s="179"/>
      <c r="I11" s="180"/>
      <c r="J11" s="182">
        <f t="shared" si="2"/>
      </c>
      <c r="K11" s="182"/>
      <c r="L11" s="182"/>
      <c r="M11" s="180"/>
      <c r="N11" s="182">
        <f t="shared" si="3"/>
      </c>
      <c r="O11" s="181">
        <f aca="true" t="shared" si="7" ref="O11:O18">IF(J11="","",MIN(N11,J11))</f>
      </c>
      <c r="P11" s="183">
        <f>IF(O11="","",RANK(O11,$O$6:$O$19,1))</f>
      </c>
      <c r="Q11" s="184">
        <f t="shared" si="0"/>
      </c>
      <c r="R11" s="185">
        <f t="shared" si="1"/>
      </c>
      <c r="S11" s="186">
        <f>IF(R11="","",VLOOKUP(R11,'Bodové hodnocení'!$A$1:$B$20,2,FALSE))</f>
      </c>
    </row>
    <row r="12" spans="1:19" ht="15.75">
      <c r="A12" s="144" t="s">
        <v>23</v>
      </c>
      <c r="B12" s="20" t="s">
        <v>10</v>
      </c>
      <c r="C12" s="57"/>
      <c r="D12" s="58"/>
      <c r="E12" s="146">
        <f t="shared" si="4"/>
      </c>
      <c r="F12" s="147">
        <f t="shared" si="5"/>
      </c>
      <c r="G12" s="148"/>
      <c r="H12" s="148"/>
      <c r="I12" s="149"/>
      <c r="J12" s="150">
        <f t="shared" si="2"/>
      </c>
      <c r="K12" s="150"/>
      <c r="L12" s="150"/>
      <c r="M12" s="149"/>
      <c r="N12" s="150">
        <f t="shared" si="3"/>
      </c>
      <c r="O12" s="47">
        <f t="shared" si="7"/>
      </c>
      <c r="P12" s="55">
        <f t="shared" si="6"/>
      </c>
      <c r="Q12" s="151">
        <f t="shared" si="0"/>
      </c>
      <c r="R12" s="71">
        <f t="shared" si="1"/>
      </c>
      <c r="S12" s="104">
        <f>IF(R12="","",VLOOKUP(R12,'Bodové hodnocení'!$A$1:$B$20,2,FALSE))</f>
      </c>
    </row>
    <row r="13" spans="1:19" ht="15.75">
      <c r="A13" s="173" t="s">
        <v>25</v>
      </c>
      <c r="B13" s="189" t="s">
        <v>31</v>
      </c>
      <c r="C13" s="175"/>
      <c r="D13" s="176"/>
      <c r="E13" s="177">
        <f t="shared" si="4"/>
      </c>
      <c r="F13" s="178">
        <f t="shared" si="5"/>
      </c>
      <c r="G13" s="179"/>
      <c r="H13" s="179"/>
      <c r="I13" s="180"/>
      <c r="J13" s="182">
        <f t="shared" si="2"/>
      </c>
      <c r="K13" s="182"/>
      <c r="L13" s="182"/>
      <c r="M13" s="180"/>
      <c r="N13" s="182">
        <f t="shared" si="3"/>
      </c>
      <c r="O13" s="181">
        <f t="shared" si="7"/>
      </c>
      <c r="P13" s="183">
        <f t="shared" si="6"/>
      </c>
      <c r="Q13" s="184">
        <f t="shared" si="0"/>
      </c>
      <c r="R13" s="185">
        <f t="shared" si="1"/>
      </c>
      <c r="S13" s="186">
        <f>IF(R13="","",VLOOKUP(R13,'Bodové hodnocení'!$A$1:$B$20,2,FALSE))</f>
      </c>
    </row>
    <row r="14" spans="1:19" ht="15.75">
      <c r="A14" s="144" t="s">
        <v>26</v>
      </c>
      <c r="B14" s="24" t="s">
        <v>24</v>
      </c>
      <c r="C14" s="57"/>
      <c r="D14" s="58"/>
      <c r="E14" s="146">
        <f t="shared" si="4"/>
      </c>
      <c r="F14" s="147">
        <f t="shared" si="5"/>
      </c>
      <c r="G14" s="148"/>
      <c r="H14" s="148"/>
      <c r="I14" s="149"/>
      <c r="J14" s="150">
        <f t="shared" si="2"/>
      </c>
      <c r="K14" s="150"/>
      <c r="L14" s="150"/>
      <c r="M14" s="149"/>
      <c r="N14" s="150">
        <f t="shared" si="3"/>
      </c>
      <c r="O14" s="47">
        <f t="shared" si="7"/>
      </c>
      <c r="P14" s="55">
        <f t="shared" si="6"/>
      </c>
      <c r="Q14" s="151">
        <f t="shared" si="0"/>
      </c>
      <c r="R14" s="71">
        <f t="shared" si="1"/>
      </c>
      <c r="S14" s="104">
        <f>IF(R14="","",VLOOKUP(R14,'Bodové hodnocení'!$A$1:$B$20,2,FALSE))</f>
      </c>
    </row>
    <row r="15" spans="1:19" ht="15.75">
      <c r="A15" s="173" t="s">
        <v>27</v>
      </c>
      <c r="B15" s="189" t="s">
        <v>73</v>
      </c>
      <c r="C15" s="175"/>
      <c r="D15" s="176"/>
      <c r="E15" s="177">
        <f t="shared" si="4"/>
      </c>
      <c r="F15" s="178">
        <f t="shared" si="5"/>
      </c>
      <c r="G15" s="179"/>
      <c r="H15" s="179"/>
      <c r="I15" s="180"/>
      <c r="J15" s="182">
        <f t="shared" si="2"/>
      </c>
      <c r="K15" s="182"/>
      <c r="L15" s="182"/>
      <c r="M15" s="180"/>
      <c r="N15" s="182">
        <f t="shared" si="3"/>
      </c>
      <c r="O15" s="181">
        <f t="shared" si="7"/>
      </c>
      <c r="P15" s="183">
        <f t="shared" si="6"/>
      </c>
      <c r="Q15" s="184">
        <f t="shared" si="0"/>
      </c>
      <c r="R15" s="185">
        <f t="shared" si="1"/>
      </c>
      <c r="S15" s="186">
        <f>IF(R15="","",VLOOKUP(R15,'Bodové hodnocení'!$A$1:$B$20,2,FALSE))</f>
      </c>
    </row>
    <row r="16" spans="1:19" ht="15.75">
      <c r="A16" s="144" t="s">
        <v>28</v>
      </c>
      <c r="B16" s="24" t="s">
        <v>7</v>
      </c>
      <c r="C16" s="57"/>
      <c r="D16" s="58"/>
      <c r="E16" s="146">
        <f>IF(C16="","",MAX(C16,D16))</f>
      </c>
      <c r="F16" s="147">
        <f t="shared" si="5"/>
      </c>
      <c r="G16" s="148"/>
      <c r="H16" s="148"/>
      <c r="I16" s="149"/>
      <c r="J16" s="150">
        <f t="shared" si="2"/>
      </c>
      <c r="K16" s="150"/>
      <c r="L16" s="150"/>
      <c r="M16" s="149"/>
      <c r="N16" s="150">
        <f t="shared" si="3"/>
      </c>
      <c r="O16" s="47">
        <f t="shared" si="7"/>
      </c>
      <c r="P16" s="55">
        <f t="shared" si="6"/>
      </c>
      <c r="Q16" s="151">
        <f t="shared" si="0"/>
      </c>
      <c r="R16" s="71">
        <f t="shared" si="1"/>
      </c>
      <c r="S16" s="104">
        <f>IF(R16="","",VLOOKUP(R16,'Bodové hodnocení'!$A$1:$B$20,2,FALSE))</f>
      </c>
    </row>
    <row r="17" spans="1:19" ht="15.75">
      <c r="A17" s="173" t="s">
        <v>30</v>
      </c>
      <c r="B17" s="188" t="s">
        <v>17</v>
      </c>
      <c r="C17" s="175"/>
      <c r="D17" s="176"/>
      <c r="E17" s="177">
        <f t="shared" si="4"/>
      </c>
      <c r="F17" s="178">
        <f t="shared" si="5"/>
      </c>
      <c r="G17" s="179"/>
      <c r="H17" s="179"/>
      <c r="I17" s="180"/>
      <c r="J17" s="182">
        <f t="shared" si="2"/>
      </c>
      <c r="K17" s="182"/>
      <c r="L17" s="182"/>
      <c r="M17" s="180"/>
      <c r="N17" s="182">
        <f t="shared" si="3"/>
      </c>
      <c r="O17" s="181">
        <f t="shared" si="7"/>
      </c>
      <c r="P17" s="183">
        <f t="shared" si="6"/>
      </c>
      <c r="Q17" s="184">
        <f t="shared" si="0"/>
      </c>
      <c r="R17" s="185">
        <f t="shared" si="1"/>
      </c>
      <c r="S17" s="186">
        <f>IF(R17="","",VLOOKUP(R17,'Bodové hodnocení'!$A$1:$B$20,2,FALSE))</f>
      </c>
    </row>
    <row r="18" spans="1:19" ht="15.75">
      <c r="A18" s="144" t="s">
        <v>32</v>
      </c>
      <c r="B18" s="25" t="s">
        <v>14</v>
      </c>
      <c r="C18" s="57"/>
      <c r="D18" s="58"/>
      <c r="E18" s="146">
        <f t="shared" si="4"/>
      </c>
      <c r="F18" s="147">
        <f t="shared" si="5"/>
      </c>
      <c r="G18" s="148"/>
      <c r="H18" s="148"/>
      <c r="I18" s="149"/>
      <c r="J18" s="150">
        <f t="shared" si="2"/>
      </c>
      <c r="K18" s="150"/>
      <c r="L18" s="150"/>
      <c r="M18" s="149"/>
      <c r="N18" s="150">
        <f t="shared" si="3"/>
      </c>
      <c r="O18" s="47">
        <f t="shared" si="7"/>
      </c>
      <c r="P18" s="55">
        <f t="shared" si="6"/>
      </c>
      <c r="Q18" s="151">
        <f t="shared" si="0"/>
      </c>
      <c r="R18" s="71">
        <f t="shared" si="1"/>
      </c>
      <c r="S18" s="104">
        <f>IF(R18="","",VLOOKUP(R18,'Bodové hodnocení'!$A$1:$B$20,2,FALSE))</f>
      </c>
    </row>
    <row r="19" spans="1:19" ht="16.5" thickBot="1">
      <c r="A19" s="173" t="s">
        <v>57</v>
      </c>
      <c r="B19" s="189" t="s">
        <v>5</v>
      </c>
      <c r="C19" s="175"/>
      <c r="D19" s="176"/>
      <c r="E19" s="177">
        <f>IF(C19="","",MAX(C19,D19))</f>
      </c>
      <c r="F19" s="178">
        <f>IF(C19="","",RANK(E19,$E$6:$E$19,1))</f>
      </c>
      <c r="G19" s="179"/>
      <c r="H19" s="179"/>
      <c r="I19" s="180"/>
      <c r="J19" s="182">
        <f t="shared" si="2"/>
      </c>
      <c r="K19" s="182"/>
      <c r="L19" s="182"/>
      <c r="M19" s="180"/>
      <c r="N19" s="182">
        <f t="shared" si="3"/>
      </c>
      <c r="O19" s="181">
        <f>IF(J19="","",MIN(N19,J19))</f>
      </c>
      <c r="P19" s="183">
        <f>IF(O19="","",RANK(O19,$O$6:$O$19,1))</f>
      </c>
      <c r="Q19" s="184">
        <f t="shared" si="0"/>
      </c>
      <c r="R19" s="185">
        <f t="shared" si="1"/>
      </c>
      <c r="S19" s="186">
        <f>IF(R19="","",VLOOKUP(R19,'Bodové hodnocení'!$A$1:$B$20,2,FALSE))</f>
      </c>
    </row>
    <row r="20" spans="1:19" ht="16.5" thickBot="1">
      <c r="A20" s="48"/>
      <c r="B20" s="48"/>
      <c r="C20" s="49"/>
      <c r="D20" s="49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50"/>
      <c r="S20" s="51"/>
    </row>
    <row r="21" spans="1:19" ht="16.5" thickBot="1">
      <c r="A21" s="313" t="s">
        <v>46</v>
      </c>
      <c r="B21" s="314"/>
      <c r="C21" s="313" t="s">
        <v>34</v>
      </c>
      <c r="D21" s="319"/>
      <c r="E21" s="319"/>
      <c r="F21" s="314"/>
      <c r="G21" s="328" t="s">
        <v>47</v>
      </c>
      <c r="H21" s="328"/>
      <c r="I21" s="328"/>
      <c r="J21" s="328"/>
      <c r="K21" s="328"/>
      <c r="L21" s="328"/>
      <c r="M21" s="328"/>
      <c r="N21" s="328"/>
      <c r="O21" s="328"/>
      <c r="P21" s="328"/>
      <c r="Q21" s="298" t="s">
        <v>36</v>
      </c>
      <c r="R21" s="299" t="s">
        <v>37</v>
      </c>
      <c r="S21" s="324" t="s">
        <v>38</v>
      </c>
    </row>
    <row r="22" spans="1:19" ht="16.5" thickBot="1">
      <c r="A22" s="315"/>
      <c r="B22" s="316"/>
      <c r="C22" s="315"/>
      <c r="D22" s="320"/>
      <c r="E22" s="320"/>
      <c r="F22" s="316"/>
      <c r="G22" s="317" t="s">
        <v>51</v>
      </c>
      <c r="H22" s="318"/>
      <c r="I22" s="318"/>
      <c r="J22" s="318"/>
      <c r="K22" s="318" t="s">
        <v>52</v>
      </c>
      <c r="L22" s="318"/>
      <c r="M22" s="318"/>
      <c r="N22" s="318"/>
      <c r="O22" s="321" t="s">
        <v>42</v>
      </c>
      <c r="P22" s="305" t="s">
        <v>43</v>
      </c>
      <c r="Q22" s="298"/>
      <c r="R22" s="299"/>
      <c r="S22" s="324"/>
    </row>
    <row r="23" spans="1:19" ht="16.5" thickBot="1">
      <c r="A23" s="59" t="s">
        <v>39</v>
      </c>
      <c r="B23" s="38" t="s">
        <v>2</v>
      </c>
      <c r="C23" s="37" t="s">
        <v>40</v>
      </c>
      <c r="D23" s="39" t="s">
        <v>41</v>
      </c>
      <c r="E23" s="60" t="s">
        <v>42</v>
      </c>
      <c r="F23" s="41" t="s">
        <v>43</v>
      </c>
      <c r="G23" s="232" t="s">
        <v>44</v>
      </c>
      <c r="H23" s="42" t="s">
        <v>45</v>
      </c>
      <c r="I23" s="42" t="s">
        <v>48</v>
      </c>
      <c r="J23" s="42" t="s">
        <v>42</v>
      </c>
      <c r="K23" s="42" t="s">
        <v>44</v>
      </c>
      <c r="L23" s="42" t="s">
        <v>45</v>
      </c>
      <c r="M23" s="42" t="s">
        <v>48</v>
      </c>
      <c r="N23" s="42" t="s">
        <v>42</v>
      </c>
      <c r="O23" s="322"/>
      <c r="P23" s="306"/>
      <c r="Q23" s="298"/>
      <c r="R23" s="299"/>
      <c r="S23" s="324"/>
    </row>
    <row r="24" spans="1:19" ht="15.75">
      <c r="A24" s="43" t="s">
        <v>16</v>
      </c>
      <c r="B24" s="29" t="s">
        <v>67</v>
      </c>
      <c r="C24" s="152"/>
      <c r="D24" s="153"/>
      <c r="E24" s="146">
        <f aca="true" t="shared" si="8" ref="E24:E35">IF(C24="","",MAX(C24,D24))</f>
      </c>
      <c r="F24" s="55">
        <f aca="true" t="shared" si="9" ref="F24:F33">IF(C24="","",RANK(E24,$E$24:$E$36,1))</f>
      </c>
      <c r="G24" s="154"/>
      <c r="H24" s="226"/>
      <c r="I24" s="155"/>
      <c r="J24" s="150">
        <f>IF(G24="","",MAX(G24,H24)+I24)</f>
      </c>
      <c r="K24" s="156"/>
      <c r="L24" s="156"/>
      <c r="M24" s="155"/>
      <c r="N24" s="150">
        <f>IF(L24="","",MAX(K24,L24)+M24)</f>
      </c>
      <c r="O24" s="44">
        <f aca="true" t="shared" si="10" ref="O24:O36">IF(J24="","",MIN(N24,J24))</f>
      </c>
      <c r="P24" s="54">
        <f aca="true" t="shared" si="11" ref="P24:P33">IF(O24="","",RANK(O24,$O$24:$O$36,1))</f>
      </c>
      <c r="Q24" s="151">
        <f aca="true" t="shared" si="12" ref="Q24:Q33">IF(F24="","",SUM(P24,F24))</f>
      </c>
      <c r="R24" s="71">
        <f aca="true" t="shared" si="13" ref="R24:R33">IF(Q24="","",RANK(Q24,$Q$24:$Q$36,1))</f>
      </c>
      <c r="S24" s="104">
        <f>IF(R24="","",VLOOKUP(R24,'Bodové hodnocení'!$A$1:$B$20,2,FALSE))</f>
      </c>
    </row>
    <row r="25" spans="1:19" ht="15.75">
      <c r="A25" s="190" t="s">
        <v>18</v>
      </c>
      <c r="B25" s="174" t="s">
        <v>13</v>
      </c>
      <c r="C25" s="175"/>
      <c r="D25" s="191"/>
      <c r="E25" s="177">
        <f t="shared" si="8"/>
      </c>
      <c r="F25" s="183">
        <f t="shared" si="9"/>
      </c>
      <c r="G25" s="192"/>
      <c r="H25" s="192"/>
      <c r="I25" s="180"/>
      <c r="J25" s="182">
        <f aca="true" t="shared" si="14" ref="J25:J36">IF(G25="","",MAX(G25,H25)+I25)</f>
      </c>
      <c r="K25" s="182"/>
      <c r="L25" s="182"/>
      <c r="M25" s="180"/>
      <c r="N25" s="182">
        <f>IF(L25="","",L25+M25)</f>
      </c>
      <c r="O25" s="181">
        <f t="shared" si="10"/>
      </c>
      <c r="P25" s="183">
        <f t="shared" si="11"/>
      </c>
      <c r="Q25" s="184">
        <f t="shared" si="12"/>
      </c>
      <c r="R25" s="185">
        <f t="shared" si="13"/>
      </c>
      <c r="S25" s="186">
        <f>IF(R25="","",VLOOKUP(R25,'Bodové hodnocení'!$A$1:$B$20,2,FALSE))</f>
      </c>
    </row>
    <row r="26" spans="1:19" ht="15.75">
      <c r="A26" s="46" t="s">
        <v>19</v>
      </c>
      <c r="B26" s="145" t="s">
        <v>12</v>
      </c>
      <c r="C26" s="57"/>
      <c r="D26" s="61"/>
      <c r="E26" s="146">
        <f t="shared" si="8"/>
      </c>
      <c r="F26" s="55">
        <f t="shared" si="9"/>
      </c>
      <c r="G26" s="148"/>
      <c r="H26" s="148"/>
      <c r="I26" s="149"/>
      <c r="J26" s="150">
        <f t="shared" si="14"/>
      </c>
      <c r="K26" s="150"/>
      <c r="L26" s="150"/>
      <c r="M26" s="149"/>
      <c r="N26" s="150">
        <f>IF(L26="","",L26+M26)</f>
      </c>
      <c r="O26" s="47">
        <f t="shared" si="10"/>
      </c>
      <c r="P26" s="55">
        <f t="shared" si="11"/>
      </c>
      <c r="Q26" s="151">
        <f t="shared" si="12"/>
      </c>
      <c r="R26" s="71">
        <f t="shared" si="13"/>
      </c>
      <c r="S26" s="104">
        <f>IF(R26="","",VLOOKUP(R26,'Bodové hodnocení'!$A$1:$B$20,2,FALSE))</f>
      </c>
    </row>
    <row r="27" spans="1:19" ht="15.75">
      <c r="A27" s="190" t="s">
        <v>20</v>
      </c>
      <c r="B27" s="187" t="s">
        <v>8</v>
      </c>
      <c r="C27" s="175"/>
      <c r="D27" s="191"/>
      <c r="E27" s="177">
        <f t="shared" si="8"/>
      </c>
      <c r="F27" s="183">
        <f t="shared" si="9"/>
      </c>
      <c r="G27" s="192"/>
      <c r="H27" s="192"/>
      <c r="I27" s="180"/>
      <c r="J27" s="182">
        <f t="shared" si="14"/>
      </c>
      <c r="K27" s="182"/>
      <c r="L27" s="182"/>
      <c r="M27" s="180"/>
      <c r="N27" s="182">
        <f aca="true" t="shared" si="15" ref="N27:N36">IF(L27="","",L27+M27)</f>
      </c>
      <c r="O27" s="181">
        <f t="shared" si="10"/>
      </c>
      <c r="P27" s="183">
        <f t="shared" si="11"/>
      </c>
      <c r="Q27" s="184">
        <f t="shared" si="12"/>
      </c>
      <c r="R27" s="185">
        <f t="shared" si="13"/>
      </c>
      <c r="S27" s="186">
        <f>IF(R27="","",VLOOKUP(R27,'Bodové hodnocení'!$A$1:$B$20,2,FALSE))</f>
      </c>
    </row>
    <row r="28" spans="1:19" ht="15.75">
      <c r="A28" s="46" t="s">
        <v>21</v>
      </c>
      <c r="B28" s="20" t="s">
        <v>4</v>
      </c>
      <c r="C28" s="57"/>
      <c r="D28" s="61"/>
      <c r="E28" s="146">
        <f t="shared" si="8"/>
      </c>
      <c r="F28" s="55">
        <f t="shared" si="9"/>
      </c>
      <c r="G28" s="148"/>
      <c r="H28" s="148"/>
      <c r="I28" s="149"/>
      <c r="J28" s="150">
        <f t="shared" si="14"/>
      </c>
      <c r="K28" s="150"/>
      <c r="L28" s="150"/>
      <c r="M28" s="149"/>
      <c r="N28" s="150">
        <f t="shared" si="15"/>
      </c>
      <c r="O28" s="47">
        <f t="shared" si="10"/>
      </c>
      <c r="P28" s="55">
        <f t="shared" si="11"/>
      </c>
      <c r="Q28" s="151">
        <f t="shared" si="12"/>
      </c>
      <c r="R28" s="71">
        <f t="shared" si="13"/>
      </c>
      <c r="S28" s="104">
        <f>IF(R28="","",VLOOKUP(R28,'Bodové hodnocení'!$A$1:$B$20,2,FALSE))</f>
      </c>
    </row>
    <row r="29" spans="1:19" ht="15.75">
      <c r="A29" s="190" t="s">
        <v>22</v>
      </c>
      <c r="B29" s="188" t="s">
        <v>6</v>
      </c>
      <c r="C29" s="175"/>
      <c r="D29" s="191"/>
      <c r="E29" s="177">
        <f t="shared" si="8"/>
      </c>
      <c r="F29" s="183">
        <f t="shared" si="9"/>
      </c>
      <c r="G29" s="192"/>
      <c r="H29" s="192"/>
      <c r="I29" s="180"/>
      <c r="J29" s="182">
        <f t="shared" si="14"/>
      </c>
      <c r="K29" s="182"/>
      <c r="L29" s="182"/>
      <c r="M29" s="180"/>
      <c r="N29" s="182">
        <f t="shared" si="15"/>
      </c>
      <c r="O29" s="181">
        <f t="shared" si="10"/>
      </c>
      <c r="P29" s="183">
        <f t="shared" si="11"/>
      </c>
      <c r="Q29" s="184">
        <f t="shared" si="12"/>
      </c>
      <c r="R29" s="185">
        <f t="shared" si="13"/>
      </c>
      <c r="S29" s="186">
        <f>IF(R29="","",VLOOKUP(R29,'Bodové hodnocení'!$A$1:$B$20,2,FALSE))</f>
      </c>
    </row>
    <row r="30" spans="1:19" ht="15.75">
      <c r="A30" s="46" t="s">
        <v>23</v>
      </c>
      <c r="B30" s="24" t="s">
        <v>31</v>
      </c>
      <c r="C30" s="57"/>
      <c r="D30" s="61"/>
      <c r="E30" s="146">
        <f t="shared" si="8"/>
      </c>
      <c r="F30" s="55">
        <f t="shared" si="9"/>
      </c>
      <c r="G30" s="148"/>
      <c r="H30" s="148"/>
      <c r="I30" s="149"/>
      <c r="J30" s="150">
        <f t="shared" si="14"/>
      </c>
      <c r="K30" s="150"/>
      <c r="L30" s="150"/>
      <c r="M30" s="149"/>
      <c r="N30" s="150">
        <f t="shared" si="15"/>
      </c>
      <c r="O30" s="47">
        <f t="shared" si="10"/>
      </c>
      <c r="P30" s="55">
        <f t="shared" si="11"/>
      </c>
      <c r="Q30" s="151">
        <f t="shared" si="12"/>
      </c>
      <c r="R30" s="71">
        <f t="shared" si="13"/>
      </c>
      <c r="S30" s="104">
        <f>IF(R30="","",VLOOKUP(R30,'Bodové hodnocení'!$A$1:$B$20,2,FALSE))</f>
      </c>
    </row>
    <row r="31" spans="1:19" ht="15.75">
      <c r="A31" s="190" t="s">
        <v>25</v>
      </c>
      <c r="B31" s="189" t="s">
        <v>24</v>
      </c>
      <c r="C31" s="175"/>
      <c r="D31" s="191"/>
      <c r="E31" s="177">
        <f t="shared" si="8"/>
      </c>
      <c r="F31" s="183">
        <f t="shared" si="9"/>
      </c>
      <c r="G31" s="192"/>
      <c r="H31" s="192"/>
      <c r="I31" s="180"/>
      <c r="J31" s="182">
        <f t="shared" si="14"/>
      </c>
      <c r="K31" s="182"/>
      <c r="L31" s="182"/>
      <c r="M31" s="180"/>
      <c r="N31" s="182">
        <f t="shared" si="15"/>
      </c>
      <c r="O31" s="181">
        <f t="shared" si="10"/>
      </c>
      <c r="P31" s="183">
        <f t="shared" si="11"/>
      </c>
      <c r="Q31" s="184">
        <f t="shared" si="12"/>
      </c>
      <c r="R31" s="185">
        <f t="shared" si="13"/>
      </c>
      <c r="S31" s="186">
        <f>IF(R31="","",VLOOKUP(R31,'Bodové hodnocení'!$A$1:$B$20,2,FALSE))</f>
      </c>
    </row>
    <row r="32" spans="1:19" ht="15.75">
      <c r="A32" s="46" t="s">
        <v>26</v>
      </c>
      <c r="B32" s="24" t="s">
        <v>7</v>
      </c>
      <c r="C32" s="57"/>
      <c r="D32" s="61"/>
      <c r="E32" s="146">
        <f t="shared" si="8"/>
      </c>
      <c r="F32" s="55">
        <f t="shared" si="9"/>
      </c>
      <c r="G32" s="148"/>
      <c r="H32" s="148"/>
      <c r="I32" s="149"/>
      <c r="J32" s="150">
        <f t="shared" si="14"/>
      </c>
      <c r="K32" s="150"/>
      <c r="L32" s="150"/>
      <c r="M32" s="149"/>
      <c r="N32" s="150">
        <f t="shared" si="15"/>
      </c>
      <c r="O32" s="47">
        <f t="shared" si="10"/>
      </c>
      <c r="P32" s="55">
        <f t="shared" si="11"/>
      </c>
      <c r="Q32" s="151">
        <f t="shared" si="12"/>
      </c>
      <c r="R32" s="71">
        <f t="shared" si="13"/>
      </c>
      <c r="S32" s="104">
        <f>IF(R32="","",VLOOKUP(R32,'Bodové hodnocení'!$A$1:$B$20,2,FALSE))</f>
      </c>
    </row>
    <row r="33" spans="1:19" ht="15.75">
      <c r="A33" s="190" t="s">
        <v>27</v>
      </c>
      <c r="B33" s="188" t="s">
        <v>17</v>
      </c>
      <c r="C33" s="193"/>
      <c r="D33" s="191"/>
      <c r="E33" s="194">
        <f t="shared" si="8"/>
      </c>
      <c r="F33" s="183">
        <f t="shared" si="9"/>
      </c>
      <c r="G33" s="192"/>
      <c r="H33" s="192"/>
      <c r="I33" s="180"/>
      <c r="J33" s="182">
        <f t="shared" si="14"/>
      </c>
      <c r="K33" s="182"/>
      <c r="L33" s="182"/>
      <c r="M33" s="180"/>
      <c r="N33" s="182">
        <f t="shared" si="15"/>
      </c>
      <c r="O33" s="181">
        <f t="shared" si="10"/>
      </c>
      <c r="P33" s="183">
        <f t="shared" si="11"/>
      </c>
      <c r="Q33" s="184">
        <f t="shared" si="12"/>
      </c>
      <c r="R33" s="185">
        <f t="shared" si="13"/>
      </c>
      <c r="S33" s="186">
        <f>IF(R33="","",VLOOKUP(R33,'Bodové hodnocení'!$A$1:$B$20,2,FALSE))</f>
      </c>
    </row>
    <row r="34" spans="1:19" ht="15.75">
      <c r="A34" s="46" t="s">
        <v>28</v>
      </c>
      <c r="B34" s="24" t="s">
        <v>29</v>
      </c>
      <c r="C34" s="157"/>
      <c r="D34" s="61"/>
      <c r="E34" s="158"/>
      <c r="F34" s="55"/>
      <c r="G34" s="148"/>
      <c r="H34" s="148"/>
      <c r="I34" s="149"/>
      <c r="J34" s="150">
        <f t="shared" si="14"/>
      </c>
      <c r="K34" s="150"/>
      <c r="L34" s="150"/>
      <c r="M34" s="149"/>
      <c r="N34" s="150">
        <f t="shared" si="15"/>
      </c>
      <c r="O34" s="47"/>
      <c r="P34" s="55"/>
      <c r="Q34" s="151"/>
      <c r="R34" s="71"/>
      <c r="S34" s="104">
        <f>IF(R34="","",VLOOKUP(R34,'Bodové hodnocení'!$A$1:$B$20,2,FALSE))</f>
      </c>
    </row>
    <row r="35" spans="1:19" ht="15.75">
      <c r="A35" s="190" t="s">
        <v>30</v>
      </c>
      <c r="B35" s="195" t="s">
        <v>14</v>
      </c>
      <c r="C35" s="193"/>
      <c r="D35" s="191"/>
      <c r="E35" s="194">
        <f t="shared" si="8"/>
      </c>
      <c r="F35" s="183">
        <f>IF(C35="","",RANK(E35,$E$24:$E$36,1))</f>
      </c>
      <c r="G35" s="192"/>
      <c r="H35" s="192"/>
      <c r="I35" s="180"/>
      <c r="J35" s="182">
        <f t="shared" si="14"/>
      </c>
      <c r="K35" s="182"/>
      <c r="L35" s="182"/>
      <c r="M35" s="180"/>
      <c r="N35" s="182">
        <f t="shared" si="15"/>
      </c>
      <c r="O35" s="181">
        <f t="shared" si="10"/>
      </c>
      <c r="P35" s="183">
        <f>IF(O35="","",RANK(O35,$O$24:$O$36,1))</f>
      </c>
      <c r="Q35" s="184">
        <f>IF(F35="","",SUM(P35,F35))</f>
      </c>
      <c r="R35" s="185">
        <f>IF(Q35="","",RANK(Q35,$Q$24:$Q$36,1))</f>
      </c>
      <c r="S35" s="186">
        <f>IF(R35="","",VLOOKUP(R35,'Bodové hodnocení'!$A$1:$B$20,2,FALSE))</f>
      </c>
    </row>
    <row r="36" spans="1:19" ht="16.5" thickBot="1">
      <c r="A36" s="136" t="s">
        <v>32</v>
      </c>
      <c r="B36" s="113" t="s">
        <v>5</v>
      </c>
      <c r="C36" s="159"/>
      <c r="D36" s="160"/>
      <c r="E36" s="161">
        <f>IF(C36="","",MAX(C36,D36))</f>
      </c>
      <c r="F36" s="137">
        <f>IF(C36="","",RANK(E36,$E$24:$E$36,1))</f>
      </c>
      <c r="G36" s="162"/>
      <c r="H36" s="162"/>
      <c r="I36" s="163"/>
      <c r="J36" s="150">
        <f t="shared" si="14"/>
      </c>
      <c r="K36" s="164"/>
      <c r="L36" s="164"/>
      <c r="M36" s="163"/>
      <c r="N36" s="150">
        <f t="shared" si="15"/>
      </c>
      <c r="O36" s="138">
        <f t="shared" si="10"/>
      </c>
      <c r="P36" s="55">
        <f>IF(O36="","",RANK(O36,$O$24:$O$36,1))</f>
      </c>
      <c r="Q36" s="165">
        <f>IF(F36="","",SUM(P36,F36))</f>
      </c>
      <c r="R36" s="139">
        <f>IF(Q36="","",RANK(Q36,$Q$24:$Q$36,1))</f>
      </c>
      <c r="S36" s="134">
        <f>IF(R36="","",VLOOKUP(R36,'Bodové hodnocení'!$A$1:$B$20,2,FALSE))</f>
      </c>
    </row>
    <row r="37" spans="1:19" ht="1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56"/>
      <c r="Q37" s="32"/>
      <c r="R37" s="236"/>
      <c r="S37" s="236"/>
    </row>
  </sheetData>
  <sheetProtection selectLockedCells="1" selectUnlockedCells="1"/>
  <mergeCells count="21">
    <mergeCell ref="P4:P5"/>
    <mergeCell ref="P22:P23"/>
    <mergeCell ref="C21:F22"/>
    <mergeCell ref="R3:R5"/>
    <mergeCell ref="Q21:Q23"/>
    <mergeCell ref="A3:B4"/>
    <mergeCell ref="C3:F4"/>
    <mergeCell ref="G3:P3"/>
    <mergeCell ref="G4:J4"/>
    <mergeCell ref="K4:N4"/>
    <mergeCell ref="O4:O5"/>
    <mergeCell ref="Q3:Q5"/>
    <mergeCell ref="A21:B22"/>
    <mergeCell ref="S3:S5"/>
    <mergeCell ref="G21:P21"/>
    <mergeCell ref="A1:S1"/>
    <mergeCell ref="R21:R23"/>
    <mergeCell ref="S21:S23"/>
    <mergeCell ref="G22:J22"/>
    <mergeCell ref="K22:N22"/>
    <mergeCell ref="O22:O23"/>
  </mergeCells>
  <printOptions/>
  <pageMargins left="0.7874015748031497" right="0.7086614173228347" top="0.7874015748031497" bottom="0.5905511811023623" header="0.5118110236220472" footer="0.31496062992125984"/>
  <pageSetup horizontalDpi="300" verticalDpi="300" orientation="landscape" paperSize="9" scale="58" r:id="rId1"/>
  <headerFooter alignWithMargins="0">
    <oddFooter>&amp;CHlučinská liga mládeže - 8. ročník 2019 / 2020&amp;RPro HLM zpracoval Durlák Jan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37"/>
  <sheetViews>
    <sheetView showGridLines="0" zoomScale="90" zoomScaleNormal="90" zoomScaleSheetLayoutView="100" zoomScalePageLayoutView="0" workbookViewId="0" topLeftCell="A1">
      <selection activeCell="H46" sqref="H46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15" width="11.57421875" style="0" customWidth="1"/>
    <col min="16" max="16" width="11.57421875" style="34" customWidth="1"/>
    <col min="17" max="17" width="11.57421875" style="0" customWidth="1"/>
    <col min="18" max="19" width="11.57421875" style="35" customWidth="1"/>
  </cols>
  <sheetData>
    <row r="1" spans="1:19" ht="22.5">
      <c r="A1" s="329" t="s">
        <v>79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</row>
    <row r="2" ht="16.5" thickBot="1">
      <c r="A2" s="36"/>
    </row>
    <row r="3" spans="1:19" ht="15.75" customHeight="1" thickBot="1">
      <c r="A3" s="313" t="s">
        <v>33</v>
      </c>
      <c r="B3" s="314"/>
      <c r="C3" s="313" t="s">
        <v>34</v>
      </c>
      <c r="D3" s="319"/>
      <c r="E3" s="319"/>
      <c r="F3" s="314"/>
      <c r="G3" s="328" t="s">
        <v>47</v>
      </c>
      <c r="H3" s="328"/>
      <c r="I3" s="328"/>
      <c r="J3" s="328"/>
      <c r="K3" s="328"/>
      <c r="L3" s="328"/>
      <c r="M3" s="328"/>
      <c r="N3" s="328"/>
      <c r="O3" s="328"/>
      <c r="P3" s="328"/>
      <c r="Q3" s="298" t="s">
        <v>36</v>
      </c>
      <c r="R3" s="299" t="s">
        <v>37</v>
      </c>
      <c r="S3" s="324" t="s">
        <v>38</v>
      </c>
    </row>
    <row r="4" spans="1:19" ht="16.5" thickBot="1">
      <c r="A4" s="315"/>
      <c r="B4" s="316"/>
      <c r="C4" s="315"/>
      <c r="D4" s="320"/>
      <c r="E4" s="320"/>
      <c r="F4" s="316"/>
      <c r="G4" s="317" t="s">
        <v>51</v>
      </c>
      <c r="H4" s="318"/>
      <c r="I4" s="318"/>
      <c r="J4" s="318"/>
      <c r="K4" s="318" t="s">
        <v>52</v>
      </c>
      <c r="L4" s="318"/>
      <c r="M4" s="318"/>
      <c r="N4" s="318"/>
      <c r="O4" s="321" t="s">
        <v>42</v>
      </c>
      <c r="P4" s="305" t="s">
        <v>43</v>
      </c>
      <c r="Q4" s="298"/>
      <c r="R4" s="299"/>
      <c r="S4" s="324"/>
    </row>
    <row r="5" spans="1:19" ht="16.5" thickBot="1">
      <c r="A5" s="37" t="s">
        <v>39</v>
      </c>
      <c r="B5" s="38" t="s">
        <v>2</v>
      </c>
      <c r="C5" s="37" t="s">
        <v>40</v>
      </c>
      <c r="D5" s="39" t="s">
        <v>41</v>
      </c>
      <c r="E5" s="40" t="s">
        <v>42</v>
      </c>
      <c r="F5" s="41" t="s">
        <v>43</v>
      </c>
      <c r="G5" s="232" t="s">
        <v>44</v>
      </c>
      <c r="H5" s="42" t="s">
        <v>45</v>
      </c>
      <c r="I5" s="42" t="s">
        <v>48</v>
      </c>
      <c r="J5" s="42" t="s">
        <v>42</v>
      </c>
      <c r="K5" s="42" t="s">
        <v>44</v>
      </c>
      <c r="L5" s="42" t="s">
        <v>45</v>
      </c>
      <c r="M5" s="42" t="s">
        <v>48</v>
      </c>
      <c r="N5" s="42" t="s">
        <v>42</v>
      </c>
      <c r="O5" s="322"/>
      <c r="P5" s="306"/>
      <c r="Q5" s="298"/>
      <c r="R5" s="299"/>
      <c r="S5" s="324"/>
    </row>
    <row r="6" spans="1:19" ht="15.75">
      <c r="A6" s="43" t="s">
        <v>16</v>
      </c>
      <c r="B6" s="29" t="s">
        <v>67</v>
      </c>
      <c r="C6" s="57"/>
      <c r="D6" s="58"/>
      <c r="E6" s="146">
        <f>IF(C6="","",MAX(C6,D6))</f>
      </c>
      <c r="F6" s="147">
        <f>IF(C6="","",RANK(E6,$E$6:$E$19,1))</f>
      </c>
      <c r="G6" s="148"/>
      <c r="H6" s="148"/>
      <c r="I6" s="149"/>
      <c r="J6" s="150">
        <f>IF(G6="","",MAX(G6,H6)+I6)</f>
      </c>
      <c r="K6" s="150"/>
      <c r="L6" s="150"/>
      <c r="M6" s="149"/>
      <c r="N6" s="150">
        <f>IF(L6="","",MAX(K6,L6)+M6)</f>
      </c>
      <c r="O6" s="47">
        <f>IF(J6="","",MIN(N6,J6))</f>
      </c>
      <c r="P6" s="55">
        <f>IF(O6="","",RANK(O6,$O$6:$O$19,1))</f>
      </c>
      <c r="Q6" s="151">
        <f aca="true" t="shared" si="0" ref="Q6:Q19">IF(F6="","",SUM(P6,F6))</f>
      </c>
      <c r="R6" s="71">
        <f aca="true" t="shared" si="1" ref="R6:R19">IF(Q6="","",RANK(Q6,$Q$6:$Q$19,1))</f>
      </c>
      <c r="S6" s="104">
        <f>IF(R6="","",VLOOKUP(R6,'Bodové hodnocení'!$A$1:$B$20,2,FALSE))</f>
      </c>
    </row>
    <row r="7" spans="1:19" ht="15.75">
      <c r="A7" s="173" t="s">
        <v>18</v>
      </c>
      <c r="B7" s="174" t="s">
        <v>13</v>
      </c>
      <c r="C7" s="175"/>
      <c r="D7" s="176"/>
      <c r="E7" s="177">
        <f>IF(C7="","",MAX(C7,D7))</f>
      </c>
      <c r="F7" s="178">
        <f>IF(C7="","",RANK(E7,$E$6:$E$19,1))</f>
      </c>
      <c r="G7" s="179"/>
      <c r="H7" s="179"/>
      <c r="I7" s="180"/>
      <c r="J7" s="182">
        <f aca="true" t="shared" si="2" ref="J7:J19">IF(G7="","",MAX(G7,H7)+I7)</f>
      </c>
      <c r="K7" s="182"/>
      <c r="L7" s="182"/>
      <c r="M7" s="180"/>
      <c r="N7" s="182">
        <f>IF(L7="","",L7+M7)</f>
      </c>
      <c r="O7" s="181">
        <f>IF(J7="","",MIN(N7,J7))</f>
      </c>
      <c r="P7" s="183">
        <f>IF(O7="","",RANK(O7,$O$6:$O$19,1))</f>
      </c>
      <c r="Q7" s="184">
        <f t="shared" si="0"/>
      </c>
      <c r="R7" s="185">
        <f t="shared" si="1"/>
      </c>
      <c r="S7" s="186">
        <f>IF(R7="","",VLOOKUP(R7,'Bodové hodnocení'!$A$1:$B$20,2,FALSE))</f>
      </c>
    </row>
    <row r="8" spans="1:19" ht="15.75">
      <c r="A8" s="144" t="s">
        <v>19</v>
      </c>
      <c r="B8" s="145" t="s">
        <v>12</v>
      </c>
      <c r="C8" s="57"/>
      <c r="D8" s="58"/>
      <c r="E8" s="146">
        <f>IF(C8="","",MAX(C8,D8))</f>
      </c>
      <c r="F8" s="147">
        <f>IF(C8="","",RANK(E8,$E$6:$E$19,1))</f>
      </c>
      <c r="G8" s="148"/>
      <c r="H8" s="148"/>
      <c r="I8" s="149"/>
      <c r="J8" s="150">
        <f t="shared" si="2"/>
      </c>
      <c r="K8" s="150"/>
      <c r="L8" s="150"/>
      <c r="M8" s="149"/>
      <c r="N8" s="150">
        <f>IF(L8="","",L8+M8)</f>
      </c>
      <c r="O8" s="47">
        <f>IF(J8="","",MIN(N8,J8))</f>
      </c>
      <c r="P8" s="55">
        <f>IF(O8="","",RANK(O8,$O$6:$O$19,1))</f>
      </c>
      <c r="Q8" s="151">
        <f t="shared" si="0"/>
      </c>
      <c r="R8" s="71">
        <f t="shared" si="1"/>
      </c>
      <c r="S8" s="104">
        <f>IF(R8="","",VLOOKUP(R8,'Bodové hodnocení'!$A$1:$B$20,2,FALSE))</f>
      </c>
    </row>
    <row r="9" spans="1:19" ht="15.75">
      <c r="A9" s="173" t="s">
        <v>20</v>
      </c>
      <c r="B9" s="187" t="s">
        <v>8</v>
      </c>
      <c r="C9" s="175"/>
      <c r="D9" s="176"/>
      <c r="E9" s="177">
        <f>IF(C9="","",MAX(C9,D9))</f>
      </c>
      <c r="F9" s="178">
        <f>IF(C9="","",RANK(E9,$E$6:$E$19,1))</f>
      </c>
      <c r="G9" s="179"/>
      <c r="H9" s="179"/>
      <c r="I9" s="180"/>
      <c r="J9" s="182">
        <f t="shared" si="2"/>
      </c>
      <c r="K9" s="182"/>
      <c r="L9" s="182"/>
      <c r="M9" s="180"/>
      <c r="N9" s="182">
        <f aca="true" t="shared" si="3" ref="N9:N19">IF(L9="","",L9+M9)</f>
      </c>
      <c r="O9" s="181">
        <f>IF(J9="","",MIN(N9,J9))</f>
      </c>
      <c r="P9" s="183">
        <f>IF(O9="","",RANK(O9,$O$6:$O$19,1))</f>
      </c>
      <c r="Q9" s="184">
        <f t="shared" si="0"/>
      </c>
      <c r="R9" s="185">
        <f t="shared" si="1"/>
      </c>
      <c r="S9" s="186">
        <f>IF(R9="","",VLOOKUP(R9,'Bodové hodnocení'!$A$1:$B$20,2,FALSE))</f>
      </c>
    </row>
    <row r="10" spans="1:19" ht="15.75">
      <c r="A10" s="144" t="s">
        <v>21</v>
      </c>
      <c r="B10" s="20" t="s">
        <v>4</v>
      </c>
      <c r="C10" s="57"/>
      <c r="D10" s="58"/>
      <c r="E10" s="146">
        <f aca="true" t="shared" si="4" ref="E10:E18">IF(C10="","",MAX(C10,D10))</f>
      </c>
      <c r="F10" s="147">
        <f aca="true" t="shared" si="5" ref="F10:F18">IF(C10="","",RANK(E10,$E$6:$E$19,1))</f>
      </c>
      <c r="G10" s="148"/>
      <c r="H10" s="148"/>
      <c r="I10" s="149"/>
      <c r="J10" s="150">
        <f t="shared" si="2"/>
      </c>
      <c r="K10" s="150"/>
      <c r="L10" s="150"/>
      <c r="M10" s="149"/>
      <c r="N10" s="150">
        <f t="shared" si="3"/>
      </c>
      <c r="O10" s="47">
        <f>IF(J10="","",MIN(N10,J10))</f>
      </c>
      <c r="P10" s="55">
        <f aca="true" t="shared" si="6" ref="P10:P18">IF(O10="","",RANK(O10,$O$6:$O$19,1))</f>
      </c>
      <c r="Q10" s="151">
        <f t="shared" si="0"/>
      </c>
      <c r="R10" s="71">
        <f t="shared" si="1"/>
      </c>
      <c r="S10" s="104">
        <f>IF(R10="","",VLOOKUP(R10,'Bodové hodnocení'!$A$1:$B$20,2,FALSE))</f>
      </c>
    </row>
    <row r="11" spans="1:19" ht="15.75">
      <c r="A11" s="173" t="s">
        <v>22</v>
      </c>
      <c r="B11" s="188" t="s">
        <v>6</v>
      </c>
      <c r="C11" s="175"/>
      <c r="D11" s="176"/>
      <c r="E11" s="177">
        <f t="shared" si="4"/>
      </c>
      <c r="F11" s="178">
        <f t="shared" si="5"/>
      </c>
      <c r="G11" s="179"/>
      <c r="H11" s="179"/>
      <c r="I11" s="180"/>
      <c r="J11" s="182">
        <f t="shared" si="2"/>
      </c>
      <c r="K11" s="182"/>
      <c r="L11" s="182"/>
      <c r="M11" s="180"/>
      <c r="N11" s="182">
        <f t="shared" si="3"/>
      </c>
      <c r="O11" s="181">
        <f aca="true" t="shared" si="7" ref="O11:O18">IF(J11="","",MIN(N11,J11))</f>
      </c>
      <c r="P11" s="183">
        <f>IF(O11="","",RANK(O11,$O$6:$O$19,1))</f>
      </c>
      <c r="Q11" s="184">
        <f t="shared" si="0"/>
      </c>
      <c r="R11" s="185">
        <f t="shared" si="1"/>
      </c>
      <c r="S11" s="186">
        <f>IF(R11="","",VLOOKUP(R11,'Bodové hodnocení'!$A$1:$B$20,2,FALSE))</f>
      </c>
    </row>
    <row r="12" spans="1:19" ht="15.75">
      <c r="A12" s="144" t="s">
        <v>23</v>
      </c>
      <c r="B12" s="20" t="s">
        <v>10</v>
      </c>
      <c r="C12" s="57"/>
      <c r="D12" s="58"/>
      <c r="E12" s="146">
        <f t="shared" si="4"/>
      </c>
      <c r="F12" s="147">
        <f t="shared" si="5"/>
      </c>
      <c r="G12" s="148"/>
      <c r="H12" s="148"/>
      <c r="I12" s="149"/>
      <c r="J12" s="150">
        <f t="shared" si="2"/>
      </c>
      <c r="K12" s="150"/>
      <c r="L12" s="150"/>
      <c r="M12" s="149"/>
      <c r="N12" s="150">
        <f t="shared" si="3"/>
      </c>
      <c r="O12" s="47">
        <f t="shared" si="7"/>
      </c>
      <c r="P12" s="55">
        <f t="shared" si="6"/>
      </c>
      <c r="Q12" s="151">
        <f t="shared" si="0"/>
      </c>
      <c r="R12" s="71">
        <f t="shared" si="1"/>
      </c>
      <c r="S12" s="104">
        <f>IF(R12="","",VLOOKUP(R12,'Bodové hodnocení'!$A$1:$B$20,2,FALSE))</f>
      </c>
    </row>
    <row r="13" spans="1:19" ht="15.75">
      <c r="A13" s="173" t="s">
        <v>25</v>
      </c>
      <c r="B13" s="189" t="s">
        <v>31</v>
      </c>
      <c r="C13" s="175"/>
      <c r="D13" s="176"/>
      <c r="E13" s="177">
        <f t="shared" si="4"/>
      </c>
      <c r="F13" s="178">
        <f t="shared" si="5"/>
      </c>
      <c r="G13" s="179"/>
      <c r="H13" s="179"/>
      <c r="I13" s="180"/>
      <c r="J13" s="182">
        <f t="shared" si="2"/>
      </c>
      <c r="K13" s="182"/>
      <c r="L13" s="182"/>
      <c r="M13" s="180"/>
      <c r="N13" s="182">
        <f t="shared" si="3"/>
      </c>
      <c r="O13" s="181">
        <f t="shared" si="7"/>
      </c>
      <c r="P13" s="183">
        <f t="shared" si="6"/>
      </c>
      <c r="Q13" s="184">
        <f t="shared" si="0"/>
      </c>
      <c r="R13" s="185">
        <f t="shared" si="1"/>
      </c>
      <c r="S13" s="186">
        <f>IF(R13="","",VLOOKUP(R13,'Bodové hodnocení'!$A$1:$B$20,2,FALSE))</f>
      </c>
    </row>
    <row r="14" spans="1:19" ht="15.75">
      <c r="A14" s="144" t="s">
        <v>26</v>
      </c>
      <c r="B14" s="24" t="s">
        <v>24</v>
      </c>
      <c r="C14" s="57"/>
      <c r="D14" s="58"/>
      <c r="E14" s="146">
        <f t="shared" si="4"/>
      </c>
      <c r="F14" s="147">
        <f t="shared" si="5"/>
      </c>
      <c r="G14" s="148"/>
      <c r="H14" s="148"/>
      <c r="I14" s="149"/>
      <c r="J14" s="150">
        <f t="shared" si="2"/>
      </c>
      <c r="K14" s="150"/>
      <c r="L14" s="150"/>
      <c r="M14" s="149"/>
      <c r="N14" s="150">
        <f t="shared" si="3"/>
      </c>
      <c r="O14" s="47">
        <f t="shared" si="7"/>
      </c>
      <c r="P14" s="55">
        <f t="shared" si="6"/>
      </c>
      <c r="Q14" s="151">
        <f t="shared" si="0"/>
      </c>
      <c r="R14" s="71">
        <f t="shared" si="1"/>
      </c>
      <c r="S14" s="104">
        <f>IF(R14="","",VLOOKUP(R14,'Bodové hodnocení'!$A$1:$B$20,2,FALSE))</f>
      </c>
    </row>
    <row r="15" spans="1:19" ht="15.75">
      <c r="A15" s="173" t="s">
        <v>27</v>
      </c>
      <c r="B15" s="189" t="s">
        <v>73</v>
      </c>
      <c r="C15" s="175"/>
      <c r="D15" s="176"/>
      <c r="E15" s="177">
        <f t="shared" si="4"/>
      </c>
      <c r="F15" s="178">
        <f t="shared" si="5"/>
      </c>
      <c r="G15" s="179"/>
      <c r="H15" s="179"/>
      <c r="I15" s="180"/>
      <c r="J15" s="182">
        <f t="shared" si="2"/>
      </c>
      <c r="K15" s="182"/>
      <c r="L15" s="182"/>
      <c r="M15" s="180"/>
      <c r="N15" s="182">
        <f t="shared" si="3"/>
      </c>
      <c r="O15" s="181">
        <f t="shared" si="7"/>
      </c>
      <c r="P15" s="183">
        <f t="shared" si="6"/>
      </c>
      <c r="Q15" s="184">
        <f t="shared" si="0"/>
      </c>
      <c r="R15" s="185">
        <f t="shared" si="1"/>
      </c>
      <c r="S15" s="186">
        <f>IF(R15="","",VLOOKUP(R15,'Bodové hodnocení'!$A$1:$B$20,2,FALSE))</f>
      </c>
    </row>
    <row r="16" spans="1:19" ht="15.75">
      <c r="A16" s="144" t="s">
        <v>28</v>
      </c>
      <c r="B16" s="24" t="s">
        <v>7</v>
      </c>
      <c r="C16" s="57"/>
      <c r="D16" s="58"/>
      <c r="E16" s="146">
        <f>IF(C16="","",MAX(C16,D16))</f>
      </c>
      <c r="F16" s="147">
        <f t="shared" si="5"/>
      </c>
      <c r="G16" s="148"/>
      <c r="H16" s="148"/>
      <c r="I16" s="149"/>
      <c r="J16" s="150">
        <f t="shared" si="2"/>
      </c>
      <c r="K16" s="150"/>
      <c r="L16" s="150"/>
      <c r="M16" s="149"/>
      <c r="N16" s="150">
        <f t="shared" si="3"/>
      </c>
      <c r="O16" s="47">
        <f t="shared" si="7"/>
      </c>
      <c r="P16" s="55">
        <f t="shared" si="6"/>
      </c>
      <c r="Q16" s="151">
        <f t="shared" si="0"/>
      </c>
      <c r="R16" s="71">
        <f t="shared" si="1"/>
      </c>
      <c r="S16" s="104">
        <f>IF(R16="","",VLOOKUP(R16,'Bodové hodnocení'!$A$1:$B$20,2,FALSE))</f>
      </c>
    </row>
    <row r="17" spans="1:19" ht="15.75">
      <c r="A17" s="173" t="s">
        <v>30</v>
      </c>
      <c r="B17" s="188" t="s">
        <v>17</v>
      </c>
      <c r="C17" s="175"/>
      <c r="D17" s="176"/>
      <c r="E17" s="177">
        <f t="shared" si="4"/>
      </c>
      <c r="F17" s="178">
        <f t="shared" si="5"/>
      </c>
      <c r="G17" s="179"/>
      <c r="H17" s="179"/>
      <c r="I17" s="180"/>
      <c r="J17" s="182">
        <f t="shared" si="2"/>
      </c>
      <c r="K17" s="182"/>
      <c r="L17" s="182"/>
      <c r="M17" s="180"/>
      <c r="N17" s="182">
        <f t="shared" si="3"/>
      </c>
      <c r="O17" s="181">
        <f t="shared" si="7"/>
      </c>
      <c r="P17" s="183">
        <f t="shared" si="6"/>
      </c>
      <c r="Q17" s="184">
        <f t="shared" si="0"/>
      </c>
      <c r="R17" s="185">
        <f t="shared" si="1"/>
      </c>
      <c r="S17" s="186">
        <f>IF(R17="","",VLOOKUP(R17,'Bodové hodnocení'!$A$1:$B$20,2,FALSE))</f>
      </c>
    </row>
    <row r="18" spans="1:19" ht="15.75">
      <c r="A18" s="144" t="s">
        <v>32</v>
      </c>
      <c r="B18" s="25" t="s">
        <v>14</v>
      </c>
      <c r="C18" s="57"/>
      <c r="D18" s="58"/>
      <c r="E18" s="146">
        <f t="shared" si="4"/>
      </c>
      <c r="F18" s="147">
        <f t="shared" si="5"/>
      </c>
      <c r="G18" s="148"/>
      <c r="H18" s="148"/>
      <c r="I18" s="149"/>
      <c r="J18" s="150">
        <f t="shared" si="2"/>
      </c>
      <c r="K18" s="150"/>
      <c r="L18" s="150"/>
      <c r="M18" s="149"/>
      <c r="N18" s="150">
        <f t="shared" si="3"/>
      </c>
      <c r="O18" s="47">
        <f t="shared" si="7"/>
      </c>
      <c r="P18" s="55">
        <f t="shared" si="6"/>
      </c>
      <c r="Q18" s="151">
        <f t="shared" si="0"/>
      </c>
      <c r="R18" s="71">
        <f t="shared" si="1"/>
      </c>
      <c r="S18" s="104">
        <f>IF(R18="","",VLOOKUP(R18,'Bodové hodnocení'!$A$1:$B$20,2,FALSE))</f>
      </c>
    </row>
    <row r="19" spans="1:19" ht="16.5" thickBot="1">
      <c r="A19" s="173" t="s">
        <v>57</v>
      </c>
      <c r="B19" s="189" t="s">
        <v>5</v>
      </c>
      <c r="C19" s="175"/>
      <c r="D19" s="176"/>
      <c r="E19" s="177">
        <f>IF(C19="","",MAX(C19,D19))</f>
      </c>
      <c r="F19" s="178">
        <f>IF(C19="","",RANK(E19,$E$6:$E$19,1))</f>
      </c>
      <c r="G19" s="179"/>
      <c r="H19" s="179"/>
      <c r="I19" s="180"/>
      <c r="J19" s="182">
        <f t="shared" si="2"/>
      </c>
      <c r="K19" s="182"/>
      <c r="L19" s="182"/>
      <c r="M19" s="180"/>
      <c r="N19" s="182">
        <f t="shared" si="3"/>
      </c>
      <c r="O19" s="181">
        <f>IF(J19="","",MIN(N19,J19))</f>
      </c>
      <c r="P19" s="183">
        <f>IF(O19="","",RANK(O19,$O$6:$O$19,1))</f>
      </c>
      <c r="Q19" s="184">
        <f t="shared" si="0"/>
      </c>
      <c r="R19" s="185">
        <f t="shared" si="1"/>
      </c>
      <c r="S19" s="186">
        <f>IF(R19="","",VLOOKUP(R19,'Bodové hodnocení'!$A$1:$B$20,2,FALSE))</f>
      </c>
    </row>
    <row r="20" spans="1:19" ht="16.5" thickBot="1">
      <c r="A20" s="48"/>
      <c r="B20" s="48"/>
      <c r="C20" s="49"/>
      <c r="D20" s="49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50"/>
      <c r="S20" s="51"/>
    </row>
    <row r="21" spans="1:19" ht="16.5" thickBot="1">
      <c r="A21" s="313" t="s">
        <v>46</v>
      </c>
      <c r="B21" s="314"/>
      <c r="C21" s="313" t="s">
        <v>34</v>
      </c>
      <c r="D21" s="319"/>
      <c r="E21" s="319"/>
      <c r="F21" s="314"/>
      <c r="G21" s="328" t="s">
        <v>47</v>
      </c>
      <c r="H21" s="328"/>
      <c r="I21" s="328"/>
      <c r="J21" s="328"/>
      <c r="K21" s="328"/>
      <c r="L21" s="328"/>
      <c r="M21" s="328"/>
      <c r="N21" s="328"/>
      <c r="O21" s="328"/>
      <c r="P21" s="328"/>
      <c r="Q21" s="298" t="s">
        <v>36</v>
      </c>
      <c r="R21" s="299" t="s">
        <v>37</v>
      </c>
      <c r="S21" s="324" t="s">
        <v>38</v>
      </c>
    </row>
    <row r="22" spans="1:19" ht="16.5" thickBot="1">
      <c r="A22" s="315"/>
      <c r="B22" s="316"/>
      <c r="C22" s="315"/>
      <c r="D22" s="320"/>
      <c r="E22" s="320"/>
      <c r="F22" s="316"/>
      <c r="G22" s="317" t="s">
        <v>51</v>
      </c>
      <c r="H22" s="318"/>
      <c r="I22" s="318"/>
      <c r="J22" s="318"/>
      <c r="K22" s="318" t="s">
        <v>52</v>
      </c>
      <c r="L22" s="318"/>
      <c r="M22" s="318"/>
      <c r="N22" s="318"/>
      <c r="O22" s="321" t="s">
        <v>42</v>
      </c>
      <c r="P22" s="305" t="s">
        <v>43</v>
      </c>
      <c r="Q22" s="298"/>
      <c r="R22" s="299"/>
      <c r="S22" s="324"/>
    </row>
    <row r="23" spans="1:19" ht="16.5" thickBot="1">
      <c r="A23" s="59" t="s">
        <v>39</v>
      </c>
      <c r="B23" s="38" t="s">
        <v>2</v>
      </c>
      <c r="C23" s="37" t="s">
        <v>40</v>
      </c>
      <c r="D23" s="39" t="s">
        <v>41</v>
      </c>
      <c r="E23" s="60" t="s">
        <v>42</v>
      </c>
      <c r="F23" s="41" t="s">
        <v>43</v>
      </c>
      <c r="G23" s="232" t="s">
        <v>44</v>
      </c>
      <c r="H23" s="42" t="s">
        <v>45</v>
      </c>
      <c r="I23" s="42" t="s">
        <v>48</v>
      </c>
      <c r="J23" s="42" t="s">
        <v>42</v>
      </c>
      <c r="K23" s="42" t="s">
        <v>44</v>
      </c>
      <c r="L23" s="42" t="s">
        <v>45</v>
      </c>
      <c r="M23" s="42" t="s">
        <v>48</v>
      </c>
      <c r="N23" s="42" t="s">
        <v>42</v>
      </c>
      <c r="O23" s="322"/>
      <c r="P23" s="306"/>
      <c r="Q23" s="298"/>
      <c r="R23" s="299"/>
      <c r="S23" s="324"/>
    </row>
    <row r="24" spans="1:19" ht="15.75">
      <c r="A24" s="43" t="s">
        <v>16</v>
      </c>
      <c r="B24" s="29" t="s">
        <v>67</v>
      </c>
      <c r="C24" s="152"/>
      <c r="D24" s="153"/>
      <c r="E24" s="146">
        <f aca="true" t="shared" si="8" ref="E24:E35">IF(C24="","",MAX(C24,D24))</f>
      </c>
      <c r="F24" s="55">
        <f aca="true" t="shared" si="9" ref="F24:F33">IF(C24="","",RANK(E24,$E$24:$E$36,1))</f>
      </c>
      <c r="G24" s="154"/>
      <c r="H24" s="226"/>
      <c r="I24" s="155"/>
      <c r="J24" s="150">
        <f>IF(G24="","",MAX(G24,H24)+I24)</f>
      </c>
      <c r="K24" s="156"/>
      <c r="L24" s="156"/>
      <c r="M24" s="155"/>
      <c r="N24" s="150">
        <f>IF(L24="","",MAX(K24,L24)+M24)</f>
      </c>
      <c r="O24" s="44">
        <f aca="true" t="shared" si="10" ref="O24:O36">IF(J24="","",MIN(N24,J24))</f>
      </c>
      <c r="P24" s="54">
        <f aca="true" t="shared" si="11" ref="P24:P33">IF(O24="","",RANK(O24,$O$24:$O$36,1))</f>
      </c>
      <c r="Q24" s="151">
        <f aca="true" t="shared" si="12" ref="Q24:Q33">IF(F24="","",SUM(P24,F24))</f>
      </c>
      <c r="R24" s="71">
        <f aca="true" t="shared" si="13" ref="R24:R33">IF(Q24="","",RANK(Q24,$Q$24:$Q$36,1))</f>
      </c>
      <c r="S24" s="104">
        <f>IF(R24="","",VLOOKUP(R24,'Bodové hodnocení'!$A$1:$B$20,2,FALSE))</f>
      </c>
    </row>
    <row r="25" spans="1:19" ht="15.75">
      <c r="A25" s="190" t="s">
        <v>18</v>
      </c>
      <c r="B25" s="174" t="s">
        <v>13</v>
      </c>
      <c r="C25" s="175"/>
      <c r="D25" s="191"/>
      <c r="E25" s="177">
        <f t="shared" si="8"/>
      </c>
      <c r="F25" s="183">
        <f t="shared" si="9"/>
      </c>
      <c r="G25" s="192"/>
      <c r="H25" s="192"/>
      <c r="I25" s="180"/>
      <c r="J25" s="182">
        <f aca="true" t="shared" si="14" ref="J25:J36">IF(G25="","",MAX(G25,H25)+I25)</f>
      </c>
      <c r="K25" s="182"/>
      <c r="L25" s="182"/>
      <c r="M25" s="180"/>
      <c r="N25" s="182">
        <f>IF(L25="","",L25+M25)</f>
      </c>
      <c r="O25" s="181">
        <f t="shared" si="10"/>
      </c>
      <c r="P25" s="183">
        <f t="shared" si="11"/>
      </c>
      <c r="Q25" s="184">
        <f t="shared" si="12"/>
      </c>
      <c r="R25" s="185">
        <f t="shared" si="13"/>
      </c>
      <c r="S25" s="186">
        <f>IF(R25="","",VLOOKUP(R25,'Bodové hodnocení'!$A$1:$B$20,2,FALSE))</f>
      </c>
    </row>
    <row r="26" spans="1:19" ht="15.75">
      <c r="A26" s="46" t="s">
        <v>19</v>
      </c>
      <c r="B26" s="145" t="s">
        <v>12</v>
      </c>
      <c r="C26" s="57"/>
      <c r="D26" s="61"/>
      <c r="E26" s="146">
        <f t="shared" si="8"/>
      </c>
      <c r="F26" s="55">
        <f t="shared" si="9"/>
      </c>
      <c r="G26" s="148"/>
      <c r="H26" s="148"/>
      <c r="I26" s="149"/>
      <c r="J26" s="150">
        <f t="shared" si="14"/>
      </c>
      <c r="K26" s="150"/>
      <c r="L26" s="150"/>
      <c r="M26" s="149"/>
      <c r="N26" s="150">
        <f>IF(L26="","",L26+M26)</f>
      </c>
      <c r="O26" s="47">
        <f t="shared" si="10"/>
      </c>
      <c r="P26" s="55">
        <f t="shared" si="11"/>
      </c>
      <c r="Q26" s="151">
        <f t="shared" si="12"/>
      </c>
      <c r="R26" s="71">
        <f t="shared" si="13"/>
      </c>
      <c r="S26" s="104">
        <f>IF(R26="","",VLOOKUP(R26,'Bodové hodnocení'!$A$1:$B$20,2,FALSE))</f>
      </c>
    </row>
    <row r="27" spans="1:19" ht="15.75">
      <c r="A27" s="190" t="s">
        <v>20</v>
      </c>
      <c r="B27" s="187" t="s">
        <v>8</v>
      </c>
      <c r="C27" s="175"/>
      <c r="D27" s="191"/>
      <c r="E27" s="177">
        <f t="shared" si="8"/>
      </c>
      <c r="F27" s="183">
        <f t="shared" si="9"/>
      </c>
      <c r="G27" s="192"/>
      <c r="H27" s="192"/>
      <c r="I27" s="180"/>
      <c r="J27" s="182">
        <f t="shared" si="14"/>
      </c>
      <c r="K27" s="182"/>
      <c r="L27" s="182"/>
      <c r="M27" s="180"/>
      <c r="N27" s="182">
        <f aca="true" t="shared" si="15" ref="N27:N36">IF(L27="","",L27+M27)</f>
      </c>
      <c r="O27" s="181">
        <f t="shared" si="10"/>
      </c>
      <c r="P27" s="183">
        <f t="shared" si="11"/>
      </c>
      <c r="Q27" s="184">
        <f t="shared" si="12"/>
      </c>
      <c r="R27" s="185">
        <f t="shared" si="13"/>
      </c>
      <c r="S27" s="186">
        <f>IF(R27="","",VLOOKUP(R27,'Bodové hodnocení'!$A$1:$B$20,2,FALSE))</f>
      </c>
    </row>
    <row r="28" spans="1:19" ht="15.75">
      <c r="A28" s="46" t="s">
        <v>21</v>
      </c>
      <c r="B28" s="20" t="s">
        <v>4</v>
      </c>
      <c r="C28" s="57"/>
      <c r="D28" s="61"/>
      <c r="E28" s="146">
        <f t="shared" si="8"/>
      </c>
      <c r="F28" s="55">
        <f t="shared" si="9"/>
      </c>
      <c r="G28" s="148"/>
      <c r="H28" s="148"/>
      <c r="I28" s="149"/>
      <c r="J28" s="150">
        <f t="shared" si="14"/>
      </c>
      <c r="K28" s="150"/>
      <c r="L28" s="150"/>
      <c r="M28" s="149"/>
      <c r="N28" s="150">
        <f t="shared" si="15"/>
      </c>
      <c r="O28" s="47">
        <f t="shared" si="10"/>
      </c>
      <c r="P28" s="55">
        <f t="shared" si="11"/>
      </c>
      <c r="Q28" s="151">
        <f t="shared" si="12"/>
      </c>
      <c r="R28" s="71">
        <f t="shared" si="13"/>
      </c>
      <c r="S28" s="104">
        <f>IF(R28="","",VLOOKUP(R28,'Bodové hodnocení'!$A$1:$B$20,2,FALSE))</f>
      </c>
    </row>
    <row r="29" spans="1:19" ht="15.75">
      <c r="A29" s="190" t="s">
        <v>22</v>
      </c>
      <c r="B29" s="188" t="s">
        <v>6</v>
      </c>
      <c r="C29" s="175"/>
      <c r="D29" s="191"/>
      <c r="E29" s="177">
        <f t="shared" si="8"/>
      </c>
      <c r="F29" s="183">
        <f t="shared" si="9"/>
      </c>
      <c r="G29" s="192"/>
      <c r="H29" s="192"/>
      <c r="I29" s="180"/>
      <c r="J29" s="182">
        <f t="shared" si="14"/>
      </c>
      <c r="K29" s="182"/>
      <c r="L29" s="182"/>
      <c r="M29" s="180"/>
      <c r="N29" s="182">
        <f t="shared" si="15"/>
      </c>
      <c r="O29" s="181">
        <f t="shared" si="10"/>
      </c>
      <c r="P29" s="183">
        <f t="shared" si="11"/>
      </c>
      <c r="Q29" s="184">
        <f t="shared" si="12"/>
      </c>
      <c r="R29" s="185">
        <f t="shared" si="13"/>
      </c>
      <c r="S29" s="186">
        <f>IF(R29="","",VLOOKUP(R29,'Bodové hodnocení'!$A$1:$B$20,2,FALSE))</f>
      </c>
    </row>
    <row r="30" spans="1:19" ht="15.75">
      <c r="A30" s="46" t="s">
        <v>23</v>
      </c>
      <c r="B30" s="24" t="s">
        <v>31</v>
      </c>
      <c r="C30" s="57"/>
      <c r="D30" s="61"/>
      <c r="E30" s="146">
        <f t="shared" si="8"/>
      </c>
      <c r="F30" s="55">
        <f t="shared" si="9"/>
      </c>
      <c r="G30" s="148"/>
      <c r="H30" s="148"/>
      <c r="I30" s="149"/>
      <c r="J30" s="150">
        <f t="shared" si="14"/>
      </c>
      <c r="K30" s="150"/>
      <c r="L30" s="150"/>
      <c r="M30" s="149"/>
      <c r="N30" s="150">
        <f t="shared" si="15"/>
      </c>
      <c r="O30" s="47">
        <f t="shared" si="10"/>
      </c>
      <c r="P30" s="55">
        <f t="shared" si="11"/>
      </c>
      <c r="Q30" s="151">
        <f t="shared" si="12"/>
      </c>
      <c r="R30" s="71">
        <f t="shared" si="13"/>
      </c>
      <c r="S30" s="104">
        <f>IF(R30="","",VLOOKUP(R30,'Bodové hodnocení'!$A$1:$B$20,2,FALSE))</f>
      </c>
    </row>
    <row r="31" spans="1:19" ht="15.75">
      <c r="A31" s="190" t="s">
        <v>25</v>
      </c>
      <c r="B31" s="189" t="s">
        <v>24</v>
      </c>
      <c r="C31" s="175"/>
      <c r="D31" s="191"/>
      <c r="E31" s="177">
        <f t="shared" si="8"/>
      </c>
      <c r="F31" s="183">
        <f t="shared" si="9"/>
      </c>
      <c r="G31" s="192"/>
      <c r="H31" s="192"/>
      <c r="I31" s="180"/>
      <c r="J31" s="182">
        <f t="shared" si="14"/>
      </c>
      <c r="K31" s="182"/>
      <c r="L31" s="182"/>
      <c r="M31" s="180"/>
      <c r="N31" s="182">
        <f t="shared" si="15"/>
      </c>
      <c r="O31" s="181">
        <f t="shared" si="10"/>
      </c>
      <c r="P31" s="183">
        <f t="shared" si="11"/>
      </c>
      <c r="Q31" s="184">
        <f t="shared" si="12"/>
      </c>
      <c r="R31" s="185">
        <f t="shared" si="13"/>
      </c>
      <c r="S31" s="186">
        <f>IF(R31="","",VLOOKUP(R31,'Bodové hodnocení'!$A$1:$B$20,2,FALSE))</f>
      </c>
    </row>
    <row r="32" spans="1:19" ht="15.75">
      <c r="A32" s="46" t="s">
        <v>26</v>
      </c>
      <c r="B32" s="24" t="s">
        <v>7</v>
      </c>
      <c r="C32" s="57"/>
      <c r="D32" s="61"/>
      <c r="E32" s="146">
        <f t="shared" si="8"/>
      </c>
      <c r="F32" s="55">
        <f t="shared" si="9"/>
      </c>
      <c r="G32" s="148"/>
      <c r="H32" s="148"/>
      <c r="I32" s="149"/>
      <c r="J32" s="150">
        <f t="shared" si="14"/>
      </c>
      <c r="K32" s="150"/>
      <c r="L32" s="150"/>
      <c r="M32" s="149"/>
      <c r="N32" s="150">
        <f t="shared" si="15"/>
      </c>
      <c r="O32" s="47">
        <f t="shared" si="10"/>
      </c>
      <c r="P32" s="55">
        <f t="shared" si="11"/>
      </c>
      <c r="Q32" s="151">
        <f t="shared" si="12"/>
      </c>
      <c r="R32" s="71">
        <f t="shared" si="13"/>
      </c>
      <c r="S32" s="104">
        <f>IF(R32="","",VLOOKUP(R32,'Bodové hodnocení'!$A$1:$B$20,2,FALSE))</f>
      </c>
    </row>
    <row r="33" spans="1:19" ht="15.75">
      <c r="A33" s="190" t="s">
        <v>27</v>
      </c>
      <c r="B33" s="188" t="s">
        <v>17</v>
      </c>
      <c r="C33" s="193"/>
      <c r="D33" s="191"/>
      <c r="E33" s="194">
        <f t="shared" si="8"/>
      </c>
      <c r="F33" s="183">
        <f t="shared" si="9"/>
      </c>
      <c r="G33" s="192"/>
      <c r="H33" s="192"/>
      <c r="I33" s="180"/>
      <c r="J33" s="182">
        <f t="shared" si="14"/>
      </c>
      <c r="K33" s="182"/>
      <c r="L33" s="182"/>
      <c r="M33" s="180"/>
      <c r="N33" s="182">
        <f t="shared" si="15"/>
      </c>
      <c r="O33" s="181">
        <f t="shared" si="10"/>
      </c>
      <c r="P33" s="183">
        <f t="shared" si="11"/>
      </c>
      <c r="Q33" s="184">
        <f t="shared" si="12"/>
      </c>
      <c r="R33" s="185">
        <f t="shared" si="13"/>
      </c>
      <c r="S33" s="186">
        <f>IF(R33="","",VLOOKUP(R33,'Bodové hodnocení'!$A$1:$B$20,2,FALSE))</f>
      </c>
    </row>
    <row r="34" spans="1:19" ht="15.75">
      <c r="A34" s="46" t="s">
        <v>28</v>
      </c>
      <c r="B34" s="24" t="s">
        <v>29</v>
      </c>
      <c r="C34" s="157"/>
      <c r="D34" s="61"/>
      <c r="E34" s="158"/>
      <c r="F34" s="55"/>
      <c r="G34" s="148"/>
      <c r="H34" s="148"/>
      <c r="I34" s="149"/>
      <c r="J34" s="150">
        <f t="shared" si="14"/>
      </c>
      <c r="K34" s="150"/>
      <c r="L34" s="150"/>
      <c r="M34" s="149"/>
      <c r="N34" s="150">
        <f t="shared" si="15"/>
      </c>
      <c r="O34" s="47"/>
      <c r="P34" s="55"/>
      <c r="Q34" s="151"/>
      <c r="R34" s="71"/>
      <c r="S34" s="104">
        <f>IF(R34="","",VLOOKUP(R34,'Bodové hodnocení'!$A$1:$B$20,2,FALSE))</f>
      </c>
    </row>
    <row r="35" spans="1:19" ht="15.75">
      <c r="A35" s="190" t="s">
        <v>30</v>
      </c>
      <c r="B35" s="195" t="s">
        <v>14</v>
      </c>
      <c r="C35" s="193"/>
      <c r="D35" s="191"/>
      <c r="E35" s="194">
        <f t="shared" si="8"/>
      </c>
      <c r="F35" s="183">
        <f>IF(C35="","",RANK(E35,$E$24:$E$36,1))</f>
      </c>
      <c r="G35" s="192"/>
      <c r="H35" s="192"/>
      <c r="I35" s="180"/>
      <c r="J35" s="182">
        <f t="shared" si="14"/>
      </c>
      <c r="K35" s="182"/>
      <c r="L35" s="182"/>
      <c r="M35" s="180"/>
      <c r="N35" s="182">
        <f t="shared" si="15"/>
      </c>
      <c r="O35" s="181">
        <f t="shared" si="10"/>
      </c>
      <c r="P35" s="183">
        <f>IF(O35="","",RANK(O35,$O$24:$O$36,1))</f>
      </c>
      <c r="Q35" s="184">
        <f>IF(F35="","",SUM(P35,F35))</f>
      </c>
      <c r="R35" s="185">
        <f>IF(Q35="","",RANK(Q35,$Q$24:$Q$36,1))</f>
      </c>
      <c r="S35" s="186">
        <f>IF(R35="","",VLOOKUP(R35,'Bodové hodnocení'!$A$1:$B$20,2,FALSE))</f>
      </c>
    </row>
    <row r="36" spans="1:19" ht="16.5" thickBot="1">
      <c r="A36" s="136" t="s">
        <v>32</v>
      </c>
      <c r="B36" s="113" t="s">
        <v>5</v>
      </c>
      <c r="C36" s="159"/>
      <c r="D36" s="160"/>
      <c r="E36" s="161">
        <f>IF(C36="","",MAX(C36,D36))</f>
      </c>
      <c r="F36" s="137">
        <f>IF(C36="","",RANK(E36,$E$24:$E$36,1))</f>
      </c>
      <c r="G36" s="162"/>
      <c r="H36" s="162"/>
      <c r="I36" s="163"/>
      <c r="J36" s="150">
        <f t="shared" si="14"/>
      </c>
      <c r="K36" s="164"/>
      <c r="L36" s="164"/>
      <c r="M36" s="163"/>
      <c r="N36" s="150">
        <f t="shared" si="15"/>
      </c>
      <c r="O36" s="138">
        <f t="shared" si="10"/>
      </c>
      <c r="P36" s="55">
        <f>IF(O36="","",RANK(O36,$O$24:$O$36,1))</f>
      </c>
      <c r="Q36" s="165">
        <f>IF(F36="","",SUM(P36,F36))</f>
      </c>
      <c r="R36" s="139">
        <f>IF(Q36="","",RANK(Q36,$Q$24:$Q$36,1))</f>
      </c>
      <c r="S36" s="134">
        <f>IF(R36="","",VLOOKUP(R36,'Bodové hodnocení'!$A$1:$B$20,2,FALSE))</f>
      </c>
    </row>
    <row r="37" spans="1:19" ht="1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56"/>
      <c r="Q37" s="32"/>
      <c r="R37" s="236"/>
      <c r="S37" s="236"/>
    </row>
  </sheetData>
  <sheetProtection selectLockedCells="1" selectUnlockedCells="1"/>
  <mergeCells count="21">
    <mergeCell ref="P4:P5"/>
    <mergeCell ref="P22:P23"/>
    <mergeCell ref="C21:F22"/>
    <mergeCell ref="R3:R5"/>
    <mergeCell ref="Q21:Q23"/>
    <mergeCell ref="A3:B4"/>
    <mergeCell ref="C3:F4"/>
    <mergeCell ref="G3:P3"/>
    <mergeCell ref="G4:J4"/>
    <mergeCell ref="K4:N4"/>
    <mergeCell ref="O4:O5"/>
    <mergeCell ref="Q3:Q5"/>
    <mergeCell ref="A21:B22"/>
    <mergeCell ref="S3:S5"/>
    <mergeCell ref="G21:P21"/>
    <mergeCell ref="A1:S1"/>
    <mergeCell ref="R21:R23"/>
    <mergeCell ref="S21:S23"/>
    <mergeCell ref="G22:J22"/>
    <mergeCell ref="K22:N22"/>
    <mergeCell ref="O22:O23"/>
  </mergeCells>
  <printOptions/>
  <pageMargins left="0.7874015748031497" right="0.7086614173228347" top="0.7874015748031497" bottom="0.5905511811023623" header="0.5118110236220472" footer="0.31496062992125984"/>
  <pageSetup horizontalDpi="300" verticalDpi="300" orientation="landscape" paperSize="9" scale="58" r:id="rId1"/>
  <headerFooter alignWithMargins="0">
    <oddFooter>&amp;CHlučinská liga mládeže - 8. ročník 2019 / 2020&amp;RPro HLM zpracoval Durlák Jan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D4" sqref="D4"/>
    </sheetView>
  </sheetViews>
  <sheetFormatPr defaultColWidth="9.140625" defaultRowHeight="15"/>
  <cols>
    <col min="1" max="2" width="9.140625" style="28" customWidth="1"/>
  </cols>
  <sheetData>
    <row r="1" spans="1:2" ht="15">
      <c r="A1" s="77">
        <v>1</v>
      </c>
      <c r="B1" s="78">
        <v>11</v>
      </c>
    </row>
    <row r="2" spans="1:2" ht="15">
      <c r="A2" s="79">
        <v>2</v>
      </c>
      <c r="B2" s="80">
        <v>10</v>
      </c>
    </row>
    <row r="3" spans="1:2" ht="15">
      <c r="A3" s="79">
        <v>3</v>
      </c>
      <c r="B3" s="80">
        <v>9</v>
      </c>
    </row>
    <row r="4" spans="1:2" ht="15">
      <c r="A4" s="79">
        <v>4</v>
      </c>
      <c r="B4" s="80">
        <v>8</v>
      </c>
    </row>
    <row r="5" spans="1:2" ht="15">
      <c r="A5" s="79">
        <v>5</v>
      </c>
      <c r="B5" s="80">
        <v>7</v>
      </c>
    </row>
    <row r="6" spans="1:2" ht="15">
      <c r="A6" s="79">
        <v>6</v>
      </c>
      <c r="B6" s="80">
        <v>6</v>
      </c>
    </row>
    <row r="7" spans="1:2" ht="15">
      <c r="A7" s="79">
        <v>7</v>
      </c>
      <c r="B7" s="80">
        <v>5</v>
      </c>
    </row>
    <row r="8" spans="1:2" ht="15">
      <c r="A8" s="79">
        <v>8</v>
      </c>
      <c r="B8" s="80">
        <v>4</v>
      </c>
    </row>
    <row r="9" spans="1:2" ht="15">
      <c r="A9" s="79">
        <v>9</v>
      </c>
      <c r="B9" s="80">
        <v>3</v>
      </c>
    </row>
    <row r="10" spans="1:2" ht="15">
      <c r="A10" s="79">
        <v>10</v>
      </c>
      <c r="B10" s="80">
        <v>2</v>
      </c>
    </row>
    <row r="11" spans="1:2" ht="15">
      <c r="A11" s="79">
        <v>11</v>
      </c>
      <c r="B11" s="80">
        <v>1</v>
      </c>
    </row>
    <row r="12" spans="1:2" ht="15">
      <c r="A12" s="79">
        <v>12</v>
      </c>
      <c r="B12" s="80">
        <v>1</v>
      </c>
    </row>
    <row r="13" spans="1:2" ht="15">
      <c r="A13" s="79">
        <v>13</v>
      </c>
      <c r="B13" s="80">
        <v>1</v>
      </c>
    </row>
    <row r="14" spans="1:2" ht="15">
      <c r="A14" s="79">
        <v>14</v>
      </c>
      <c r="B14" s="80">
        <v>1</v>
      </c>
    </row>
    <row r="15" spans="1:2" ht="15">
      <c r="A15" s="79">
        <v>15</v>
      </c>
      <c r="B15" s="80">
        <v>1</v>
      </c>
    </row>
    <row r="16" spans="1:2" ht="15">
      <c r="A16" s="79">
        <v>16</v>
      </c>
      <c r="B16" s="80">
        <v>1</v>
      </c>
    </row>
    <row r="17" spans="1:2" ht="15">
      <c r="A17" s="79">
        <v>17</v>
      </c>
      <c r="B17" s="80">
        <v>1</v>
      </c>
    </row>
    <row r="18" spans="1:2" ht="15">
      <c r="A18" s="79">
        <v>18</v>
      </c>
      <c r="B18" s="80">
        <v>1</v>
      </c>
    </row>
    <row r="19" spans="1:2" ht="15">
      <c r="A19" s="79">
        <v>19</v>
      </c>
      <c r="B19" s="80">
        <v>1</v>
      </c>
    </row>
    <row r="20" spans="1:2" ht="15">
      <c r="A20" s="81">
        <v>20</v>
      </c>
      <c r="B20" s="82">
        <v>1</v>
      </c>
    </row>
    <row r="21" spans="1:2" ht="15">
      <c r="A21" s="83" t="s">
        <v>66</v>
      </c>
      <c r="B21" s="84" t="s">
        <v>38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N17"/>
  <sheetViews>
    <sheetView showGridLines="0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1" sqref="E11"/>
    </sheetView>
  </sheetViews>
  <sheetFormatPr defaultColWidth="9.140625" defaultRowHeight="15"/>
  <cols>
    <col min="1" max="1" width="5.7109375" style="0" customWidth="1"/>
    <col min="2" max="2" width="17.140625" style="0" customWidth="1"/>
    <col min="3" max="4" width="12.7109375" style="0" customWidth="1"/>
    <col min="5" max="5" width="14.28125" style="0" customWidth="1"/>
    <col min="6" max="6" width="12.7109375" style="0" customWidth="1"/>
    <col min="7" max="7" width="14.7109375" style="0" customWidth="1"/>
    <col min="8" max="14" width="12.7109375" style="0" customWidth="1"/>
  </cols>
  <sheetData>
    <row r="1" spans="1:14" ht="42.75" customHeight="1" thickBot="1">
      <c r="A1" s="297" t="s">
        <v>74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</row>
    <row r="2" spans="1:14" s="5" customFormat="1" ht="16.5" customHeight="1" thickBot="1">
      <c r="A2" s="296" t="s">
        <v>0</v>
      </c>
      <c r="B2" s="296"/>
      <c r="C2" s="296"/>
      <c r="D2" s="1">
        <v>1</v>
      </c>
      <c r="E2" s="2">
        <v>2</v>
      </c>
      <c r="F2" s="3">
        <v>3</v>
      </c>
      <c r="G2" s="2">
        <v>4</v>
      </c>
      <c r="H2" s="4">
        <v>5</v>
      </c>
      <c r="I2" s="118">
        <v>6</v>
      </c>
      <c r="J2" s="1"/>
      <c r="K2" s="86">
        <v>7</v>
      </c>
      <c r="L2" s="115">
        <v>8</v>
      </c>
      <c r="M2" s="86">
        <v>9</v>
      </c>
      <c r="N2" s="115">
        <v>10</v>
      </c>
    </row>
    <row r="3" spans="1:14" s="5" customFormat="1" ht="16.5" customHeight="1">
      <c r="A3" s="6" t="s">
        <v>1</v>
      </c>
      <c r="B3" s="7" t="s">
        <v>2</v>
      </c>
      <c r="C3" s="172" t="s">
        <v>3</v>
      </c>
      <c r="D3" s="141" t="s">
        <v>4</v>
      </c>
      <c r="E3" s="10" t="s">
        <v>7</v>
      </c>
      <c r="F3" s="10" t="s">
        <v>6</v>
      </c>
      <c r="G3" s="10" t="s">
        <v>24</v>
      </c>
      <c r="H3" s="11" t="s">
        <v>8</v>
      </c>
      <c r="I3" s="9" t="s">
        <v>6</v>
      </c>
      <c r="J3" s="117" t="s">
        <v>11</v>
      </c>
      <c r="K3" s="119" t="s">
        <v>13</v>
      </c>
      <c r="L3" s="10" t="s">
        <v>9</v>
      </c>
      <c r="M3" s="119" t="s">
        <v>29</v>
      </c>
      <c r="N3" s="10" t="s">
        <v>12</v>
      </c>
    </row>
    <row r="4" spans="1:14" s="5" customFormat="1" ht="16.5" customHeight="1" thickBot="1">
      <c r="A4" s="12"/>
      <c r="B4" s="89"/>
      <c r="C4" s="90" t="s">
        <v>15</v>
      </c>
      <c r="D4" s="140">
        <v>43716</v>
      </c>
      <c r="E4" s="142">
        <v>43730</v>
      </c>
      <c r="F4" s="91" t="s">
        <v>69</v>
      </c>
      <c r="G4" s="142">
        <v>43737</v>
      </c>
      <c r="H4" s="116">
        <v>43800</v>
      </c>
      <c r="I4" s="143">
        <v>43947</v>
      </c>
      <c r="J4" s="92"/>
      <c r="K4" s="120">
        <v>43961</v>
      </c>
      <c r="L4" s="142">
        <v>43968</v>
      </c>
      <c r="M4" s="120">
        <v>43996</v>
      </c>
      <c r="N4" s="142">
        <v>44003</v>
      </c>
    </row>
    <row r="5" spans="1:14" s="31" customFormat="1" ht="16.5" customHeight="1">
      <c r="A5" s="13" t="s">
        <v>16</v>
      </c>
      <c r="B5" s="93" t="s">
        <v>13</v>
      </c>
      <c r="C5" s="30">
        <f>SUM(D5:N5)</f>
        <v>42</v>
      </c>
      <c r="D5" s="237">
        <f>IF('1. kolo - Děhylov'!$S$19="","",VLOOKUP(B5,'1. kolo - Děhylov'!$B$19:$S$28,18,FALSE))</f>
        <v>11</v>
      </c>
      <c r="E5" s="15">
        <f>IF('2. kolo - Markvartovice'!$S$21="","",VLOOKUP(B5,'2. kolo - Markvartovice'!$B$21:$S$33,18,FALSE))</f>
        <v>11</v>
      </c>
      <c r="F5" s="16">
        <f>IF('3. kolo - Dobroslavice'!$J$18="","",VLOOKUP(B5,'3. kolo - Dobroslavice'!$B$18:$J$29,9,FALSE))</f>
        <v>5</v>
      </c>
      <c r="G5" s="15">
        <f>IF('4. kolo - Kozmice'!$Q$23="","",VLOOKUP(B5,'4. kolo - Kozmice'!$B$23:$Q$34,16,FALSE))</f>
        <v>7</v>
      </c>
      <c r="H5" s="169">
        <f>IF('5. kolo - Darkovice'!$S$22="","",VLOOKUP(B5,'5. kolo - Darkovice'!$B$22:$S$34,18,FALSE))</f>
        <v>8</v>
      </c>
      <c r="I5" s="166">
        <f>IF('6. kolo - Dobroslavice'!$Q$24="","",VLOOKUP(B5,'6. kolo - Dobroslavice'!$B$24:$S$36,16,FALSE))</f>
      </c>
      <c r="J5" s="17"/>
      <c r="K5" s="87">
        <f>IF('7. kolo - Bobrovníky'!$S$24="","",VLOOKUP(B5,'7. kolo - Bobrovníky'!$B$24:$S$36,18,FALSE))</f>
      </c>
      <c r="L5" s="17">
        <f>IF('8. kolo - Ludgeřovice'!$S$24="","",VLOOKUP(B5,'8. kolo - Ludgeřovice'!$B$24:$S$36,18,FALSE))</f>
      </c>
      <c r="M5" s="87">
        <f>IF('9. kolo - Píšť'!$S$24="","",VLOOKUP(B5,'9. kolo - Píšť'!$B$24:$S$36,18,FALSE))</f>
      </c>
      <c r="N5" s="128">
        <f>IF('10. kolo - Bohuslavice'!$S$24="","",VLOOKUP(B5,'10. kolo - Bohuslavice'!$B$24:$S$36,18,FALSE))</f>
      </c>
    </row>
    <row r="6" spans="1:14" s="31" customFormat="1" ht="16.5" customHeight="1">
      <c r="A6" s="19" t="s">
        <v>18</v>
      </c>
      <c r="B6" s="20" t="s">
        <v>12</v>
      </c>
      <c r="C6" s="14">
        <f>SUM(D6:N6)</f>
        <v>39</v>
      </c>
      <c r="D6" s="238">
        <f>IF('1. kolo - Děhylov'!$S$19="","",VLOOKUP(B6,'1. kolo - Děhylov'!$B$19:$S$28,18,FALSE))</f>
        <v>3</v>
      </c>
      <c r="E6" s="21">
        <f>IF('2. kolo - Markvartovice'!$S$21="","",VLOOKUP(B6,'2. kolo - Markvartovice'!$B$21:$S$33,18,FALSE))</f>
        <v>8</v>
      </c>
      <c r="F6" s="22">
        <f>IF('3. kolo - Dobroslavice'!$J$18="","",VLOOKUP(B6,'3. kolo - Dobroslavice'!$B$18:$J$29,9,FALSE))</f>
        <v>8</v>
      </c>
      <c r="G6" s="21">
        <f>IF('4. kolo - Kozmice'!$Q$23="","",VLOOKUP(B6,'4. kolo - Kozmice'!$B$23:$Q$34,16,FALSE))</f>
        <v>11</v>
      </c>
      <c r="H6" s="170">
        <f>IF('5. kolo - Darkovice'!$S$22="","",VLOOKUP(B6,'5. kolo - Darkovice'!$B$22:$S$34,18,FALSE))</f>
        <v>9</v>
      </c>
      <c r="I6" s="167">
        <f>IF('6. kolo - Dobroslavice'!$Q$24="","",VLOOKUP(B6,'6. kolo - Dobroslavice'!$B$24:$S$36,16,FALSE))</f>
      </c>
      <c r="J6" s="23"/>
      <c r="K6" s="88">
        <f>IF('7. kolo - Bobrovníky'!$S$24="","",VLOOKUP(B6,'7. kolo - Bobrovníky'!$B$24:$S$36,18,FALSE))</f>
      </c>
      <c r="L6" s="23">
        <f>IF('8. kolo - Ludgeřovice'!$S$24="","",VLOOKUP(B6,'8. kolo - Ludgeřovice'!$B$24:$S$36,18,FALSE))</f>
      </c>
      <c r="M6" s="88">
        <f>IF('9. kolo - Píšť'!$S$24="","",VLOOKUP(B6,'9. kolo - Píšť'!$B$24:$S$36,18,FALSE))</f>
      </c>
      <c r="N6" s="121">
        <f>IF('10. kolo - Bohuslavice'!$S$24="","",VLOOKUP(B6,'10. kolo - Bohuslavice'!$B$24:$S$36,18,FALSE))</f>
      </c>
    </row>
    <row r="7" spans="1:14" s="31" customFormat="1" ht="16.5" customHeight="1">
      <c r="A7" s="19" t="s">
        <v>19</v>
      </c>
      <c r="B7" s="20" t="s">
        <v>5</v>
      </c>
      <c r="C7" s="14">
        <f>SUM(D7:N7)</f>
        <v>38</v>
      </c>
      <c r="D7" s="238">
        <f>IF('1. kolo - Děhylov'!$S$19="","",VLOOKUP(B7,'1. kolo - Děhylov'!$B$19:$S$28,18,FALSE))</f>
        <v>7</v>
      </c>
      <c r="E7" s="21">
        <f>IF('2. kolo - Markvartovice'!$S$21="","",VLOOKUP(B7,'2. kolo - Markvartovice'!$B$21:$S$33,18,FALSE))</f>
        <v>10</v>
      </c>
      <c r="F7" s="22">
        <f>IF('3. kolo - Dobroslavice'!$J$18="","",VLOOKUP(B7,'3. kolo - Dobroslavice'!$B$18:$J$29,9,FALSE))</f>
        <v>7</v>
      </c>
      <c r="G7" s="21">
        <f>IF('4. kolo - Kozmice'!$Q$23="","",VLOOKUP(B7,'4. kolo - Kozmice'!$B$23:$Q$34,16,FALSE))</f>
        <v>10</v>
      </c>
      <c r="H7" s="170">
        <f>IF('5. kolo - Darkovice'!$S$22="","",VLOOKUP(B7,'5. kolo - Darkovice'!$B$22:$S$34,18,FALSE))</f>
        <v>4</v>
      </c>
      <c r="I7" s="167">
        <f>IF('6. kolo - Dobroslavice'!$Q$24="","",VLOOKUP(B7,'6. kolo - Dobroslavice'!$B$24:$S$36,16,FALSE))</f>
      </c>
      <c r="J7" s="23"/>
      <c r="K7" s="88">
        <f>IF('7. kolo - Bobrovníky'!$S$24="","",VLOOKUP(B7,'7. kolo - Bobrovníky'!$B$24:$S$36,18,FALSE))</f>
      </c>
      <c r="L7" s="23">
        <f>IF('8. kolo - Ludgeřovice'!$S$24="","",VLOOKUP(B7,'8. kolo - Ludgeřovice'!$B$24:$S$36,18,FALSE))</f>
      </c>
      <c r="M7" s="88">
        <f>IF('9. kolo - Píšť'!$S$24="","",VLOOKUP(B7,'9. kolo - Píšť'!$B$24:$S$36,18,FALSE))</f>
      </c>
      <c r="N7" s="121">
        <f>IF('10. kolo - Bohuslavice'!$S$24="","",VLOOKUP(B7,'10. kolo - Bohuslavice'!$B$24:$S$36,18,FALSE))</f>
      </c>
    </row>
    <row r="8" spans="1:14" s="31" customFormat="1" ht="16.5" customHeight="1">
      <c r="A8" s="19" t="s">
        <v>20</v>
      </c>
      <c r="B8" s="20" t="s">
        <v>14</v>
      </c>
      <c r="C8" s="14">
        <f>SUM(D8:N8)</f>
        <v>36</v>
      </c>
      <c r="D8" s="238">
        <v>0</v>
      </c>
      <c r="E8" s="21">
        <f>IF('2. kolo - Markvartovice'!$S$21="","",VLOOKUP(B8,'2. kolo - Markvartovice'!$B$21:$S$33,18,FALSE))</f>
        <v>7</v>
      </c>
      <c r="F8" s="22">
        <f>IF('3. kolo - Dobroslavice'!$J$18="","",VLOOKUP(B8,'3. kolo - Dobroslavice'!$B$18:$J$29,9,FALSE))</f>
        <v>10</v>
      </c>
      <c r="G8" s="21">
        <f>IF('4. kolo - Kozmice'!$Q$23="","",VLOOKUP(B8,'4. kolo - Kozmice'!$B$23:$Q$34,16,FALSE))</f>
        <v>9</v>
      </c>
      <c r="H8" s="170">
        <f>IF('5. kolo - Darkovice'!$S$22="","",VLOOKUP(B8,'5. kolo - Darkovice'!$B$22:$S$34,18,FALSE))</f>
        <v>10</v>
      </c>
      <c r="I8" s="167">
        <f>IF('6. kolo - Dobroslavice'!$Q$24="","",VLOOKUP(B8,'6. kolo - Dobroslavice'!$B$24:$S$36,16,FALSE))</f>
      </c>
      <c r="J8" s="23"/>
      <c r="K8" s="88">
        <f>IF('7. kolo - Bobrovníky'!$S$24="","",VLOOKUP(B8,'7. kolo - Bobrovníky'!$B$24:$S$36,18,FALSE))</f>
      </c>
      <c r="L8" s="23">
        <f>IF('8. kolo - Ludgeřovice'!$S$24="","",VLOOKUP(B8,'8. kolo - Ludgeřovice'!$B$24:$S$36,18,FALSE))</f>
      </c>
      <c r="M8" s="88">
        <f>IF('9. kolo - Píšť'!$S$24="","",VLOOKUP(B8,'9. kolo - Píšť'!$B$24:$S$36,18,FALSE))</f>
      </c>
      <c r="N8" s="121">
        <f>IF('10. kolo - Bohuslavice'!$S$24="","",VLOOKUP(B8,'10. kolo - Bohuslavice'!$B$24:$S$36,18,FALSE))</f>
      </c>
    </row>
    <row r="9" spans="1:14" s="31" customFormat="1" ht="16.5" customHeight="1">
      <c r="A9" s="19" t="s">
        <v>21</v>
      </c>
      <c r="B9" s="20" t="s">
        <v>6</v>
      </c>
      <c r="C9" s="14">
        <f>SUM(D9:N9)</f>
        <v>32</v>
      </c>
      <c r="D9" s="238">
        <f>IF('1. kolo - Děhylov'!$S$19="","",VLOOKUP(B9,'1. kolo - Děhylov'!$B$19:$S$28,18,FALSE))</f>
        <v>8</v>
      </c>
      <c r="E9" s="21">
        <f>IF('2. kolo - Markvartovice'!$S$21="","",VLOOKUP(B9,'2. kolo - Markvartovice'!$B$21:$S$33,18,FALSE))</f>
        <v>3</v>
      </c>
      <c r="F9" s="22">
        <f>IF('3. kolo - Dobroslavice'!$J$18="","",VLOOKUP(B9,'3. kolo - Dobroslavice'!$B$18:$J$29,9,FALSE))</f>
        <v>6</v>
      </c>
      <c r="G9" s="21">
        <f>IF('4. kolo - Kozmice'!$Q$23="","",VLOOKUP(B9,'4. kolo - Kozmice'!$B$23:$Q$34,16,FALSE))</f>
        <v>4</v>
      </c>
      <c r="H9" s="170">
        <f>IF('5. kolo - Darkovice'!$S$22="","",VLOOKUP(B9,'5. kolo - Darkovice'!$B$22:$S$34,18,FALSE))</f>
        <v>11</v>
      </c>
      <c r="I9" s="167">
        <f>IF('6. kolo - Dobroslavice'!$Q$24="","",VLOOKUP(B9,'6. kolo - Dobroslavice'!$B$24:$S$36,16,FALSE))</f>
      </c>
      <c r="J9" s="23"/>
      <c r="K9" s="88">
        <f>IF('7. kolo - Bobrovníky'!$S$24="","",VLOOKUP(B9,'7. kolo - Bobrovníky'!$B$24:$S$36,18,FALSE))</f>
      </c>
      <c r="L9" s="23">
        <f>IF('8. kolo - Ludgeřovice'!$S$24="","",VLOOKUP(B9,'8. kolo - Ludgeřovice'!$B$24:$S$36,18,FALSE))</f>
      </c>
      <c r="M9" s="88">
        <f>IF('9. kolo - Píšť'!$S$24="","",VLOOKUP(B9,'9. kolo - Píšť'!$B$24:$S$36,18,FALSE))</f>
      </c>
      <c r="N9" s="121">
        <f>IF('10. kolo - Bohuslavice'!$S$24="","",VLOOKUP(B9,'10. kolo - Bohuslavice'!$B$24:$S$36,18,FALSE))</f>
      </c>
    </row>
    <row r="10" spans="1:14" s="31" customFormat="1" ht="16.5" customHeight="1">
      <c r="A10" s="19" t="s">
        <v>22</v>
      </c>
      <c r="B10" s="20" t="s">
        <v>4</v>
      </c>
      <c r="C10" s="14">
        <f>SUM(D10:N10)</f>
        <v>30</v>
      </c>
      <c r="D10" s="238">
        <f>IF('1. kolo - Děhylov'!$S$19="","",VLOOKUP(B10,'1. kolo - Děhylov'!$B$19:$S$28,18,FALSE))</f>
        <v>9</v>
      </c>
      <c r="E10" s="21">
        <f>IF('2. kolo - Markvartovice'!$S$21="","",VLOOKUP(B10,'2. kolo - Markvartovice'!$B$21:$S$33,18,FALSE))</f>
        <v>1</v>
      </c>
      <c r="F10" s="22">
        <f>IF('3. kolo - Dobroslavice'!$J$18="","",VLOOKUP(B10,'3. kolo - Dobroslavice'!$B$18:$J$29,9,FALSE))</f>
        <v>11</v>
      </c>
      <c r="G10" s="21">
        <f>IF('4. kolo - Kozmice'!$Q$23="","",VLOOKUP(B10,'4. kolo - Kozmice'!$B$23:$Q$34,16,FALSE))</f>
        <v>8</v>
      </c>
      <c r="H10" s="170">
        <f>IF('5. kolo - Darkovice'!$S$22="","",VLOOKUP(B10,'5. kolo - Darkovice'!$B$22:$S$34,18,FALSE))</f>
        <v>1</v>
      </c>
      <c r="I10" s="167">
        <f>IF('6. kolo - Dobroslavice'!$Q$24="","",VLOOKUP(B10,'6. kolo - Dobroslavice'!$B$24:$S$36,16,FALSE))</f>
      </c>
      <c r="J10" s="23"/>
      <c r="K10" s="88">
        <f>IF('7. kolo - Bobrovníky'!$S$24="","",VLOOKUP(B10,'7. kolo - Bobrovníky'!$B$24:$S$36,18,FALSE))</f>
      </c>
      <c r="L10" s="23">
        <f>IF('8. kolo - Ludgeřovice'!$S$24="","",VLOOKUP(B10,'8. kolo - Ludgeřovice'!$B$24:$S$36,18,FALSE))</f>
      </c>
      <c r="M10" s="88">
        <f>IF('9. kolo - Píšť'!$S$24="","",VLOOKUP(B10,'9. kolo - Píšť'!$B$24:$S$36,18,FALSE))</f>
      </c>
      <c r="N10" s="121">
        <f>IF('10. kolo - Bohuslavice'!$S$24="","",VLOOKUP(B10,'10. kolo - Bohuslavice'!$B$24:$S$36,18,FALSE))</f>
      </c>
    </row>
    <row r="11" spans="1:14" s="31" customFormat="1" ht="16.5" customHeight="1">
      <c r="A11" s="19" t="s">
        <v>23</v>
      </c>
      <c r="B11" s="20" t="s">
        <v>67</v>
      </c>
      <c r="C11" s="14">
        <f>SUM(D11:N11)</f>
        <v>25</v>
      </c>
      <c r="D11" s="238">
        <f>IF('1. kolo - Děhylov'!$S$19="","",VLOOKUP(B11,'1. kolo - Děhylov'!$B$19:$S$28,18,FALSE))</f>
        <v>5</v>
      </c>
      <c r="E11" s="21">
        <f>IF('2. kolo - Markvartovice'!$S$21="","",VLOOKUP(B11,'2. kolo - Markvartovice'!$B$21:$S$33,18,FALSE))</f>
        <v>6</v>
      </c>
      <c r="F11" s="22">
        <f>IF('3. kolo - Dobroslavice'!$J$18="","",VLOOKUP(B11,'3. kolo - Dobroslavice'!$B$18:$J$29,9,FALSE))</f>
        <v>4</v>
      </c>
      <c r="G11" s="21">
        <f>IF('4. kolo - Kozmice'!$Q$23="","",VLOOKUP(B11,'4. kolo - Kozmice'!$B$23:$Q$34,16,FALSE))</f>
        <v>5</v>
      </c>
      <c r="H11" s="170">
        <f>IF('5. kolo - Darkovice'!$S$22="","",VLOOKUP(B11,'5. kolo - Darkovice'!$B$22:$S$34,18,FALSE))</f>
        <v>5</v>
      </c>
      <c r="I11" s="167">
        <f>IF('6. kolo - Dobroslavice'!$Q$24="","",VLOOKUP(B11,'6. kolo - Dobroslavice'!$B$24:$S$36,16,FALSE))</f>
      </c>
      <c r="J11" s="23"/>
      <c r="K11" s="88">
        <f>IF('7. kolo - Bobrovníky'!$S$24="","",VLOOKUP(B11,'7. kolo - Bobrovníky'!$B$24:$S$36,18,FALSE))</f>
      </c>
      <c r="L11" s="23">
        <f>IF('8. kolo - Ludgeřovice'!$S$24="","",VLOOKUP(B11,'8. kolo - Ludgeřovice'!$B$24:$S$36,18,FALSE))</f>
      </c>
      <c r="M11" s="88">
        <f>IF('9. kolo - Píšť'!$S$24="","",VLOOKUP(B11,'9. kolo - Píšť'!$B$24:$S$36,18,FALSE))</f>
      </c>
      <c r="N11" s="121">
        <f>IF('10. kolo - Bohuslavice'!$S$24="","",VLOOKUP(B11,'10. kolo - Bohuslavice'!$B$24:$S$36,18,FALSE))</f>
      </c>
    </row>
    <row r="12" spans="1:14" s="31" customFormat="1" ht="16.5" customHeight="1">
      <c r="A12" s="19" t="s">
        <v>25</v>
      </c>
      <c r="B12" s="20" t="s">
        <v>7</v>
      </c>
      <c r="C12" s="14">
        <f>SUM(D12:N12)</f>
        <v>23</v>
      </c>
      <c r="D12" s="238">
        <f>IF('1. kolo - Děhylov'!$S$19="","",VLOOKUP(B12,'1. kolo - Děhylov'!$B$19:$S$28,18,FALSE))</f>
        <v>10</v>
      </c>
      <c r="E12" s="21">
        <f>IF('2. kolo - Markvartovice'!$S$21="","",VLOOKUP(B12,'2. kolo - Markvartovice'!$B$21:$S$33,18,FALSE))</f>
        <v>2</v>
      </c>
      <c r="F12" s="22">
        <f>IF('3. kolo - Dobroslavice'!$J$18="","",VLOOKUP(B12,'3. kolo - Dobroslavice'!$B$18:$J$29,9,FALSE))</f>
        <v>2</v>
      </c>
      <c r="G12" s="21">
        <f>IF('4. kolo - Kozmice'!$Q$23="","",VLOOKUP(B12,'4. kolo - Kozmice'!$B$23:$Q$34,16,FALSE))</f>
        <v>6</v>
      </c>
      <c r="H12" s="170">
        <f>IF('5. kolo - Darkovice'!$S$22="","",VLOOKUP(B12,'5. kolo - Darkovice'!$B$22:$S$34,18,FALSE))</f>
        <v>3</v>
      </c>
      <c r="I12" s="167">
        <f>IF('6. kolo - Dobroslavice'!$Q$24="","",VLOOKUP(B12,'6. kolo - Dobroslavice'!$B$24:$S$36,16,FALSE))</f>
      </c>
      <c r="J12" s="23"/>
      <c r="K12" s="88">
        <f>IF('7. kolo - Bobrovníky'!$S$24="","",VLOOKUP(B12,'7. kolo - Bobrovníky'!$B$24:$S$36,18,FALSE))</f>
      </c>
      <c r="L12" s="23">
        <f>IF('8. kolo - Ludgeřovice'!$S$24="","",VLOOKUP(B12,'8. kolo - Ludgeřovice'!$B$24:$S$36,18,FALSE))</f>
      </c>
      <c r="M12" s="88">
        <f>IF('9. kolo - Píšť'!$S$24="","",VLOOKUP(B12,'9. kolo - Píšť'!$B$24:$S$36,18,FALSE))</f>
      </c>
      <c r="N12" s="121">
        <f>IF('10. kolo - Bohuslavice'!$S$24="","",VLOOKUP(B12,'10. kolo - Bohuslavice'!$B$24:$S$36,18,FALSE))</f>
      </c>
    </row>
    <row r="13" spans="1:14" s="31" customFormat="1" ht="16.5" customHeight="1">
      <c r="A13" s="19" t="s">
        <v>26</v>
      </c>
      <c r="B13" s="20" t="s">
        <v>24</v>
      </c>
      <c r="C13" s="14">
        <f>SUM(D13:N13)</f>
        <v>18</v>
      </c>
      <c r="D13" s="238">
        <f>IF('1. kolo - Děhylov'!$S$19="","",VLOOKUP(B13,'1. kolo - Děhylov'!$B$19:$S$28,18,FALSE))</f>
        <v>6</v>
      </c>
      <c r="E13" s="21">
        <f>IF('2. kolo - Markvartovice'!$S$21="","",VLOOKUP(B13,'2. kolo - Markvartovice'!$B$21:$S$33,18,FALSE))</f>
        <v>1</v>
      </c>
      <c r="F13" s="22">
        <f>IF('3. kolo - Dobroslavice'!$J$18="","",VLOOKUP(B13,'3. kolo - Dobroslavice'!$B$18:$J$29,9,FALSE))</f>
        <v>3</v>
      </c>
      <c r="G13" s="21">
        <f>IF('4. kolo - Kozmice'!$Q$23="","",VLOOKUP(B13,'4. kolo - Kozmice'!$B$23:$Q$34,16,FALSE))</f>
        <v>1</v>
      </c>
      <c r="H13" s="170">
        <f>IF('5. kolo - Darkovice'!$S$22="","",VLOOKUP(B13,'5. kolo - Darkovice'!$B$22:$S$34,18,FALSE))</f>
        <v>7</v>
      </c>
      <c r="I13" s="167">
        <f>IF('6. kolo - Dobroslavice'!$Q$24="","",VLOOKUP(B13,'6. kolo - Dobroslavice'!$B$24:$S$36,16,FALSE))</f>
      </c>
      <c r="J13" s="23"/>
      <c r="K13" s="88">
        <f>IF('7. kolo - Bobrovníky'!$S$24="","",VLOOKUP(B13,'7. kolo - Bobrovníky'!$B$24:$S$36,18,FALSE))</f>
      </c>
      <c r="L13" s="23">
        <f>IF('8. kolo - Ludgeřovice'!$S$24="","",VLOOKUP(B13,'8. kolo - Ludgeřovice'!$B$24:$S$36,18,FALSE))</f>
      </c>
      <c r="M13" s="88">
        <f>IF('9. kolo - Píšť'!$S$24="","",VLOOKUP(B13,'9. kolo - Píšť'!$B$24:$S$36,18,FALSE))</f>
      </c>
      <c r="N13" s="121">
        <f>IF('10. kolo - Bohuslavice'!$S$24="","",VLOOKUP(B13,'10. kolo - Bohuslavice'!$B$24:$S$36,18,FALSE))</f>
      </c>
    </row>
    <row r="14" spans="1:14" s="31" customFormat="1" ht="16.5" customHeight="1">
      <c r="A14" s="19" t="s">
        <v>27</v>
      </c>
      <c r="B14" s="20" t="s">
        <v>17</v>
      </c>
      <c r="C14" s="14">
        <f>SUM(D14:N14)</f>
        <v>16</v>
      </c>
      <c r="D14" s="238">
        <f>IF('1. kolo - Děhylov'!$S$19="","",VLOOKUP(B14,'1. kolo - Děhylov'!$B$19:$S$28,18,FALSE))</f>
        <v>4</v>
      </c>
      <c r="E14" s="21">
        <f>IF('2. kolo - Markvartovice'!$S$21="","",VLOOKUP(B14,'2. kolo - Markvartovice'!$B$21:$S$33,18,FALSE))</f>
        <v>9</v>
      </c>
      <c r="F14" s="22">
        <f>IF('3. kolo - Dobroslavice'!$J$18="","",VLOOKUP(B14,'3. kolo - Dobroslavice'!$B$18:$J$29,9,FALSE))</f>
        <v>1</v>
      </c>
      <c r="G14" s="21">
        <v>0</v>
      </c>
      <c r="H14" s="170">
        <f>IF('5. kolo - Darkovice'!$S$22="","",VLOOKUP(B14,'5. kolo - Darkovice'!$B$22:$S$34,18,FALSE))</f>
        <v>2</v>
      </c>
      <c r="I14" s="167">
        <f>IF('6. kolo - Dobroslavice'!$Q$24="","",VLOOKUP(B14,'6. kolo - Dobroslavice'!$B$24:$S$36,16,FALSE))</f>
      </c>
      <c r="J14" s="23"/>
      <c r="K14" s="88">
        <f>IF('7. kolo - Bobrovníky'!$S$24="","",VLOOKUP(B14,'7. kolo - Bobrovníky'!$B$24:$S$36,18,FALSE))</f>
      </c>
      <c r="L14" s="23">
        <f>IF('8. kolo - Ludgeřovice'!$S$24="","",VLOOKUP(B14,'8. kolo - Ludgeřovice'!$B$24:$S$36,18,FALSE))</f>
      </c>
      <c r="M14" s="88">
        <f>IF('9. kolo - Píšť'!$S$24="","",VLOOKUP(B14,'9. kolo - Píšť'!$B$24:$S$36,18,FALSE))</f>
      </c>
      <c r="N14" s="121">
        <f>IF('10. kolo - Bohuslavice'!$S$24="","",VLOOKUP(B14,'10. kolo - Bohuslavice'!$B$24:$S$36,18,FALSE))</f>
      </c>
    </row>
    <row r="15" spans="1:14" s="31" customFormat="1" ht="15.75">
      <c r="A15" s="19" t="s">
        <v>28</v>
      </c>
      <c r="B15" s="20" t="s">
        <v>8</v>
      </c>
      <c r="C15" s="14">
        <f>SUM(D15:N15)</f>
        <v>15</v>
      </c>
      <c r="D15" s="238">
        <f>IF('1. kolo - Děhylov'!$S$19="","",VLOOKUP(B15,'1. kolo - Děhylov'!$B$19:$S$28,18,FALSE))</f>
        <v>2</v>
      </c>
      <c r="E15" s="21">
        <f>IF('2. kolo - Markvartovice'!$S$21="","",VLOOKUP(B15,'2. kolo - Markvartovice'!$B$21:$S$33,18,FALSE))</f>
        <v>4</v>
      </c>
      <c r="F15" s="22">
        <f>IF('3. kolo - Dobroslavice'!$J$18="","",VLOOKUP(B15,'3. kolo - Dobroslavice'!$B$18:$J$29,9,FALSE))</f>
        <v>1</v>
      </c>
      <c r="G15" s="21">
        <f>IF('4. kolo - Kozmice'!$Q$23="","",VLOOKUP(B15,'4. kolo - Kozmice'!$B$23:$Q$34,16,FALSE))</f>
        <v>2</v>
      </c>
      <c r="H15" s="170">
        <f>IF('5. kolo - Darkovice'!$S$22="","",VLOOKUP(B15,'5. kolo - Darkovice'!$B$22:$S$34,18,FALSE))</f>
        <v>6</v>
      </c>
      <c r="I15" s="167">
        <f>IF('6. kolo - Dobroslavice'!$Q$24="","",VLOOKUP(B15,'6. kolo - Dobroslavice'!$B$24:$S$36,16,FALSE))</f>
      </c>
      <c r="J15" s="23"/>
      <c r="K15" s="88">
        <f>IF('7. kolo - Bobrovníky'!$S$24="","",VLOOKUP(B15,'7. kolo - Bobrovníky'!$B$24:$S$36,18,FALSE))</f>
      </c>
      <c r="L15" s="23">
        <f>IF('8. kolo - Ludgeřovice'!$S$24="","",VLOOKUP(B15,'8. kolo - Ludgeřovice'!$B$24:$S$36,18,FALSE))</f>
      </c>
      <c r="M15" s="88">
        <f>IF('9. kolo - Píšť'!$S$24="","",VLOOKUP(B15,'9. kolo - Píšť'!$B$24:$S$36,18,FALSE))</f>
      </c>
      <c r="N15" s="121">
        <f>IF('10. kolo - Bohuslavice'!$S$24="","",VLOOKUP(B15,'10. kolo - Bohuslavice'!$B$24:$S$36,18,FALSE))</f>
      </c>
    </row>
    <row r="16" spans="1:14" s="31" customFormat="1" ht="16.5" customHeight="1">
      <c r="A16" s="19" t="s">
        <v>30</v>
      </c>
      <c r="B16" s="20" t="s">
        <v>29</v>
      </c>
      <c r="C16" s="14">
        <f>SUM(D16:N16)</f>
        <v>14</v>
      </c>
      <c r="D16" s="238">
        <v>0</v>
      </c>
      <c r="E16" s="21">
        <f>IF('2. kolo - Markvartovice'!$S$21="","",VLOOKUP(B16,'2. kolo - Markvartovice'!$B$21:$S$33,18,FALSE))</f>
        <v>1</v>
      </c>
      <c r="F16" s="22">
        <f>IF('3. kolo - Dobroslavice'!$J$18="","",VLOOKUP(B16,'3. kolo - Dobroslavice'!$B$18:$J$29,9,FALSE))</f>
        <v>9</v>
      </c>
      <c r="G16" s="21">
        <f>IF('4. kolo - Kozmice'!$Q$23="","",VLOOKUP(B16,'4. kolo - Kozmice'!$B$23:$Q$34,16,FALSE))</f>
        <v>3</v>
      </c>
      <c r="H16" s="170">
        <f>IF('5. kolo - Darkovice'!$S$22="","",VLOOKUP(B16,'5. kolo - Darkovice'!$B$22:$S$34,18,FALSE))</f>
        <v>1</v>
      </c>
      <c r="I16" s="167">
        <f>IF('6. kolo - Dobroslavice'!$Q$24="","",VLOOKUP(B16,'6. kolo - Dobroslavice'!$B$24:$S$36,16,FALSE))</f>
      </c>
      <c r="J16" s="23"/>
      <c r="K16" s="88">
        <f>IF('7. kolo - Bobrovníky'!$S$24="","",VLOOKUP(B16,'7. kolo - Bobrovníky'!$B$24:$S$36,18,FALSE))</f>
      </c>
      <c r="L16" s="23">
        <f>IF('8. kolo - Ludgeřovice'!$S$24="","",VLOOKUP(B16,'8. kolo - Ludgeřovice'!$B$24:$S$36,18,FALSE))</f>
      </c>
      <c r="M16" s="88">
        <f>IF('9. kolo - Píšť'!$S$24="","",VLOOKUP(B16,'9. kolo - Píšť'!$B$24:$S$36,18,FALSE))</f>
      </c>
      <c r="N16" s="121">
        <f>IF('10. kolo - Bohuslavice'!$S$24="","",VLOOKUP(B16,'10. kolo - Bohuslavice'!$B$24:$S$36,18,FALSE))</f>
      </c>
    </row>
    <row r="17" spans="1:14" ht="16.5" thickBot="1">
      <c r="A17" s="19" t="s">
        <v>32</v>
      </c>
      <c r="B17" s="113" t="s">
        <v>31</v>
      </c>
      <c r="C17" s="127">
        <f>SUM(D17:N17)</f>
        <v>7</v>
      </c>
      <c r="D17" s="239">
        <v>0</v>
      </c>
      <c r="E17" s="123">
        <f>IF('2. kolo - Markvartovice'!$S$21="","",VLOOKUP(B17,'2. kolo - Markvartovice'!$B$21:$S$33,18,FALSE))</f>
        <v>5</v>
      </c>
      <c r="F17" s="122">
        <v>0</v>
      </c>
      <c r="G17" s="123">
        <f>IF('4. kolo - Kozmice'!$Q$23="","",VLOOKUP(B17,'4. kolo - Kozmice'!$B$23:$Q$34,16,FALSE))</f>
        <v>1</v>
      </c>
      <c r="H17" s="171">
        <f>IF('5. kolo - Darkovice'!$S$22="","",VLOOKUP(B17,'5. kolo - Darkovice'!$B$22:$S$34,18,FALSE))</f>
        <v>1</v>
      </c>
      <c r="I17" s="168">
        <f>IF('6. kolo - Dobroslavice'!$Q$24="","",VLOOKUP(B17,'6. kolo - Dobroslavice'!$B$24:$S$36,16,FALSE))</f>
      </c>
      <c r="J17" s="124"/>
      <c r="K17" s="125">
        <f>IF('7. kolo - Bobrovníky'!$S$24="","",VLOOKUP(B17,'7. kolo - Bobrovníky'!$B$24:$S$36,18,FALSE))</f>
      </c>
      <c r="L17" s="124">
        <f>IF('8. kolo - Ludgeřovice'!$S$24="","",VLOOKUP(B17,'8. kolo - Ludgeřovice'!$B$24:$S$36,18,FALSE))</f>
      </c>
      <c r="M17" s="125">
        <f>IF('9. kolo - Píšť'!$S$24="","",VLOOKUP(B17,'9. kolo - Píšť'!$B$24:$S$36,18,FALSE))</f>
      </c>
      <c r="N17" s="126">
        <f>IF('10. kolo - Bohuslavice'!$S$24="","",VLOOKUP(B17,'10. kolo - Bohuslavice'!$B$24:$S$36,18,FALSE))</f>
      </c>
    </row>
  </sheetData>
  <sheetProtection selectLockedCells="1" selectUnlockedCells="1"/>
  <mergeCells count="2">
    <mergeCell ref="A2:C2"/>
    <mergeCell ref="A1:N1"/>
  </mergeCells>
  <printOptions/>
  <pageMargins left="0.31496062992125984" right="0.31496062992125984" top="0.7874015748031497" bottom="0.7874015748031497" header="0.5118110236220472" footer="0.31496062992125984"/>
  <pageSetup horizontalDpi="300" verticalDpi="300" orientation="landscape" paperSize="9" scale="72" r:id="rId1"/>
  <headerFooter alignWithMargins="0">
    <oddFooter>&amp;CHlučinská liga mládeže - 8. ročník 2019 / 2020&amp;RPro HLM zpracovad Durlák Jan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5"/>
  <sheetViews>
    <sheetView showGridLines="0" tabSelected="1"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7" sqref="J7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13" width="11.57421875" style="0" customWidth="1"/>
    <col min="14" max="14" width="11.57421875" style="62" customWidth="1"/>
    <col min="15" max="15" width="11.57421875" style="0" customWidth="1"/>
    <col min="16" max="19" width="11.57421875" style="28" customWidth="1"/>
  </cols>
  <sheetData>
    <row r="1" spans="1:19" ht="22.5">
      <c r="A1" s="312" t="s">
        <v>81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</row>
    <row r="2" ht="16.5" thickBot="1">
      <c r="A2" s="36"/>
    </row>
    <row r="3" spans="1:19" ht="16.5" customHeight="1" thickBot="1">
      <c r="A3" s="307" t="s">
        <v>33</v>
      </c>
      <c r="B3" s="308"/>
      <c r="C3" s="309" t="s">
        <v>49</v>
      </c>
      <c r="D3" s="310"/>
      <c r="E3" s="310"/>
      <c r="F3" s="310"/>
      <c r="G3" s="310"/>
      <c r="H3" s="311"/>
      <c r="I3" s="309" t="s">
        <v>50</v>
      </c>
      <c r="J3" s="310"/>
      <c r="K3" s="310"/>
      <c r="L3" s="310"/>
      <c r="M3" s="310"/>
      <c r="N3" s="310"/>
      <c r="O3" s="310"/>
      <c r="P3" s="311"/>
      <c r="Q3" s="298" t="s">
        <v>36</v>
      </c>
      <c r="R3" s="299" t="s">
        <v>37</v>
      </c>
      <c r="S3" s="300" t="s">
        <v>38</v>
      </c>
    </row>
    <row r="4" spans="1:19" ht="16.5" customHeight="1" thickBot="1">
      <c r="A4" s="307"/>
      <c r="B4" s="308"/>
      <c r="C4" s="301" t="s">
        <v>51</v>
      </c>
      <c r="D4" s="302"/>
      <c r="E4" s="303" t="s">
        <v>52</v>
      </c>
      <c r="F4" s="303"/>
      <c r="G4" s="304" t="s">
        <v>42</v>
      </c>
      <c r="H4" s="305" t="s">
        <v>43</v>
      </c>
      <c r="I4" s="301" t="s">
        <v>51</v>
      </c>
      <c r="J4" s="302"/>
      <c r="K4" s="302"/>
      <c r="L4" s="303" t="s">
        <v>52</v>
      </c>
      <c r="M4" s="303"/>
      <c r="N4" s="303"/>
      <c r="O4" s="304" t="s">
        <v>42</v>
      </c>
      <c r="P4" s="305" t="s">
        <v>43</v>
      </c>
      <c r="Q4" s="298"/>
      <c r="R4" s="299"/>
      <c r="S4" s="300"/>
    </row>
    <row r="5" spans="1:19" ht="16.5" thickBot="1">
      <c r="A5" s="63" t="s">
        <v>53</v>
      </c>
      <c r="B5" s="64" t="s">
        <v>2</v>
      </c>
      <c r="C5" s="242" t="s">
        <v>54</v>
      </c>
      <c r="D5" s="60" t="s">
        <v>55</v>
      </c>
      <c r="E5" s="60" t="s">
        <v>54</v>
      </c>
      <c r="F5" s="60" t="s">
        <v>55</v>
      </c>
      <c r="G5" s="304"/>
      <c r="H5" s="306"/>
      <c r="I5" s="37" t="s">
        <v>44</v>
      </c>
      <c r="J5" s="39" t="s">
        <v>56</v>
      </c>
      <c r="K5" s="39" t="s">
        <v>55</v>
      </c>
      <c r="L5" s="39" t="s">
        <v>44</v>
      </c>
      <c r="M5" s="39" t="s">
        <v>56</v>
      </c>
      <c r="N5" s="39" t="s">
        <v>55</v>
      </c>
      <c r="O5" s="304"/>
      <c r="P5" s="306"/>
      <c r="Q5" s="298"/>
      <c r="R5" s="299"/>
      <c r="S5" s="300"/>
    </row>
    <row r="6" spans="1:19" ht="15.75">
      <c r="A6" s="43" t="s">
        <v>16</v>
      </c>
      <c r="B6" s="93" t="s">
        <v>8</v>
      </c>
      <c r="C6" s="243">
        <v>87.757</v>
      </c>
      <c r="D6" s="155"/>
      <c r="E6" s="206">
        <v>105.794</v>
      </c>
      <c r="F6" s="155">
        <v>20</v>
      </c>
      <c r="G6" s="207">
        <f>IF(C6="","",MIN(C6+D6,IF(E6&lt;&gt;"",E6+F6,99)))</f>
        <v>87.757</v>
      </c>
      <c r="H6" s="54">
        <f aca="true" t="shared" si="0" ref="H6:H17">IF(C6="","",RANK(G6,$G$6:$G$17,1))</f>
        <v>10</v>
      </c>
      <c r="I6" s="154">
        <v>167.41</v>
      </c>
      <c r="J6" s="156">
        <v>164.27</v>
      </c>
      <c r="K6" s="114"/>
      <c r="L6" s="156">
        <v>151.53</v>
      </c>
      <c r="M6" s="156">
        <v>151.55</v>
      </c>
      <c r="N6" s="155">
        <v>60</v>
      </c>
      <c r="O6" s="156">
        <f>IF(I6="","",MIN(MAX(I6,J6)+K6,IF(L6&lt;&gt;"",MAX(L6,M6)+N6,500)))</f>
        <v>167.41</v>
      </c>
      <c r="P6" s="54">
        <f aca="true" t="shared" si="1" ref="P6:P17">IF(I6="","",RANK(O6,$O$6:$O$17,1))</f>
        <v>1</v>
      </c>
      <c r="Q6" s="240">
        <f aca="true" t="shared" si="2" ref="Q6:Q12">IF(H6="","",H6+P6)</f>
        <v>11</v>
      </c>
      <c r="R6" s="71">
        <v>6</v>
      </c>
      <c r="S6" s="104">
        <f>IF(R6="","",VLOOKUP(R6,'Bodové hodnocení'!$A$1:$B$20,2,FALSE))</f>
        <v>6</v>
      </c>
    </row>
    <row r="7" spans="1:19" ht="15.75">
      <c r="A7" s="173" t="s">
        <v>18</v>
      </c>
      <c r="B7" s="188" t="s">
        <v>7</v>
      </c>
      <c r="C7" s="244">
        <v>68.203</v>
      </c>
      <c r="D7" s="180"/>
      <c r="E7" s="208"/>
      <c r="F7" s="180"/>
      <c r="G7" s="208">
        <f aca="true" t="shared" si="3" ref="G7:G12">IF(C7="","",MIN(C7+D7,IF(E7&lt;&gt;"",E7+F7,99)))</f>
        <v>68.203</v>
      </c>
      <c r="H7" s="183">
        <f t="shared" si="0"/>
        <v>4</v>
      </c>
      <c r="I7" s="248">
        <v>176.36</v>
      </c>
      <c r="J7" s="182">
        <v>176.05</v>
      </c>
      <c r="K7" s="209">
        <v>60</v>
      </c>
      <c r="L7" s="210"/>
      <c r="M7" s="210"/>
      <c r="N7" s="211"/>
      <c r="O7" s="182">
        <f>IF(I7="","",MIN(MAX(I7,J7)+K7,IF(L7&lt;&gt;"",MAX(L7,M7)+N7,500)))</f>
        <v>236.36</v>
      </c>
      <c r="P7" s="183">
        <f t="shared" si="1"/>
        <v>7</v>
      </c>
      <c r="Q7" s="241">
        <f t="shared" si="2"/>
        <v>11</v>
      </c>
      <c r="R7" s="185">
        <f aca="true" t="shared" si="4" ref="R7:R13">IF(Q7="","",RANK(Q7,$Q$6:$Q$17,1))</f>
        <v>5</v>
      </c>
      <c r="S7" s="186">
        <f>IF(R7="","",VLOOKUP(R7,'Bodové hodnocení'!$A$1:$B$20,2,FALSE))</f>
        <v>7</v>
      </c>
    </row>
    <row r="8" spans="1:19" ht="15.75">
      <c r="A8" s="144" t="s">
        <v>19</v>
      </c>
      <c r="B8" s="145" t="s">
        <v>17</v>
      </c>
      <c r="C8" s="212">
        <v>77.212</v>
      </c>
      <c r="D8" s="149">
        <v>10</v>
      </c>
      <c r="E8" s="207"/>
      <c r="F8" s="149"/>
      <c r="G8" s="207">
        <f t="shared" si="3"/>
        <v>87.212</v>
      </c>
      <c r="H8" s="55">
        <f t="shared" si="0"/>
        <v>9</v>
      </c>
      <c r="I8" s="227">
        <v>242.23</v>
      </c>
      <c r="J8" s="150">
        <v>242.97</v>
      </c>
      <c r="K8" s="114">
        <v>40</v>
      </c>
      <c r="L8" s="150"/>
      <c r="M8" s="150"/>
      <c r="N8" s="149"/>
      <c r="O8" s="150">
        <f aca="true" t="shared" si="5" ref="O8:O13">IF(I8="","",MIN(MAX(I8,J8)+K8,IF(L8&lt;&gt;"",MAX(L8,M8)+N8,500)))</f>
        <v>282.97</v>
      </c>
      <c r="P8" s="55">
        <f t="shared" si="1"/>
        <v>10</v>
      </c>
      <c r="Q8" s="240">
        <f t="shared" si="2"/>
        <v>19</v>
      </c>
      <c r="R8" s="71">
        <f t="shared" si="4"/>
        <v>10</v>
      </c>
      <c r="S8" s="104">
        <f>IF(R8="","",VLOOKUP(R8,'Bodové hodnocení'!$A$1:$B$20,2,FALSE))</f>
        <v>2</v>
      </c>
    </row>
    <row r="9" spans="1:19" ht="15.75">
      <c r="A9" s="173" t="s">
        <v>20</v>
      </c>
      <c r="B9" s="187" t="s">
        <v>13</v>
      </c>
      <c r="C9" s="244">
        <v>47.107</v>
      </c>
      <c r="D9" s="180"/>
      <c r="E9" s="208">
        <v>65.035</v>
      </c>
      <c r="F9" s="180"/>
      <c r="G9" s="208">
        <f t="shared" si="3"/>
        <v>47.107</v>
      </c>
      <c r="H9" s="183">
        <f t="shared" si="0"/>
        <v>1</v>
      </c>
      <c r="I9" s="248">
        <v>135.55</v>
      </c>
      <c r="J9" s="182">
        <v>135.64</v>
      </c>
      <c r="K9" s="209">
        <v>40</v>
      </c>
      <c r="L9" s="182">
        <v>216.4</v>
      </c>
      <c r="M9" s="182">
        <v>215.03</v>
      </c>
      <c r="N9" s="180">
        <v>60</v>
      </c>
      <c r="O9" s="182">
        <f t="shared" si="5"/>
        <v>175.64</v>
      </c>
      <c r="P9" s="183">
        <f t="shared" si="1"/>
        <v>2</v>
      </c>
      <c r="Q9" s="241">
        <f t="shared" si="2"/>
        <v>3</v>
      </c>
      <c r="R9" s="185">
        <f t="shared" si="4"/>
        <v>1</v>
      </c>
      <c r="S9" s="186">
        <f>IF(R9="","",VLOOKUP(R9,'Bodové hodnocení'!$A$1:$B$20,2,FALSE))</f>
        <v>11</v>
      </c>
    </row>
    <row r="10" spans="1:19" ht="15.75">
      <c r="A10" s="144" t="s">
        <v>21</v>
      </c>
      <c r="B10" s="20" t="s">
        <v>14</v>
      </c>
      <c r="C10" s="212">
        <v>61.195</v>
      </c>
      <c r="D10" s="149">
        <v>10</v>
      </c>
      <c r="E10" s="207">
        <v>112.195</v>
      </c>
      <c r="F10" s="149"/>
      <c r="G10" s="207">
        <f t="shared" si="3"/>
        <v>71.195</v>
      </c>
      <c r="H10" s="55">
        <f t="shared" si="0"/>
        <v>5</v>
      </c>
      <c r="I10" s="227">
        <v>142.85</v>
      </c>
      <c r="J10" s="150">
        <v>142.58</v>
      </c>
      <c r="K10" s="114">
        <v>40</v>
      </c>
      <c r="L10" s="150">
        <v>149.05</v>
      </c>
      <c r="M10" s="150">
        <v>148.86</v>
      </c>
      <c r="N10" s="149">
        <v>100</v>
      </c>
      <c r="O10" s="150">
        <f t="shared" si="5"/>
        <v>182.85</v>
      </c>
      <c r="P10" s="55">
        <f t="shared" si="1"/>
        <v>3</v>
      </c>
      <c r="Q10" s="240">
        <f t="shared" si="2"/>
        <v>8</v>
      </c>
      <c r="R10" s="71">
        <f t="shared" si="4"/>
        <v>4</v>
      </c>
      <c r="S10" s="104">
        <f>IF(R10="","",VLOOKUP(R10,'Bodové hodnocení'!$A$1:$B$20,2,FALSE))</f>
        <v>8</v>
      </c>
    </row>
    <row r="11" spans="1:19" ht="15.75">
      <c r="A11" s="173" t="s">
        <v>22</v>
      </c>
      <c r="B11" s="188" t="s">
        <v>5</v>
      </c>
      <c r="C11" s="244">
        <v>54.894</v>
      </c>
      <c r="D11" s="180"/>
      <c r="E11" s="208"/>
      <c r="F11" s="180"/>
      <c r="G11" s="208">
        <f t="shared" si="3"/>
        <v>54.894</v>
      </c>
      <c r="H11" s="183">
        <f t="shared" si="0"/>
        <v>2</v>
      </c>
      <c r="I11" s="248">
        <v>184.62</v>
      </c>
      <c r="J11" s="182">
        <v>185.18</v>
      </c>
      <c r="K11" s="209">
        <v>20</v>
      </c>
      <c r="L11" s="182"/>
      <c r="M11" s="182"/>
      <c r="N11" s="180"/>
      <c r="O11" s="182">
        <f t="shared" si="5"/>
        <v>205.18</v>
      </c>
      <c r="P11" s="183">
        <f t="shared" si="1"/>
        <v>5</v>
      </c>
      <c r="Q11" s="241">
        <f t="shared" si="2"/>
        <v>7</v>
      </c>
      <c r="R11" s="185">
        <f t="shared" si="4"/>
        <v>2</v>
      </c>
      <c r="S11" s="186">
        <f>IF(R11="","",VLOOKUP(R11,'Bodové hodnocení'!$A$1:$B$20,2,FALSE))</f>
        <v>10</v>
      </c>
    </row>
    <row r="12" spans="1:19" ht="15.75">
      <c r="A12" s="144" t="s">
        <v>23</v>
      </c>
      <c r="B12" s="20" t="s">
        <v>9</v>
      </c>
      <c r="C12" s="212">
        <v>91.203</v>
      </c>
      <c r="D12" s="149"/>
      <c r="E12" s="207"/>
      <c r="F12" s="149"/>
      <c r="G12" s="207">
        <f t="shared" si="3"/>
        <v>91.203</v>
      </c>
      <c r="H12" s="55">
        <f t="shared" si="0"/>
        <v>11</v>
      </c>
      <c r="I12" s="227">
        <v>311.06</v>
      </c>
      <c r="J12" s="150">
        <v>309.64</v>
      </c>
      <c r="K12" s="114">
        <v>80</v>
      </c>
      <c r="L12" s="150"/>
      <c r="M12" s="150"/>
      <c r="N12" s="149"/>
      <c r="O12" s="150">
        <f t="shared" si="5"/>
        <v>391.06</v>
      </c>
      <c r="P12" s="55">
        <f t="shared" si="1"/>
        <v>12</v>
      </c>
      <c r="Q12" s="240">
        <f t="shared" si="2"/>
        <v>23</v>
      </c>
      <c r="R12" s="71">
        <f t="shared" si="4"/>
        <v>12</v>
      </c>
      <c r="S12" s="104">
        <f>IF(R12="","",VLOOKUP(R12,'Bodové hodnocení'!$A$1:$B$20,2,FALSE))</f>
        <v>1</v>
      </c>
    </row>
    <row r="13" spans="1:19" ht="15.75">
      <c r="A13" s="173" t="s">
        <v>25</v>
      </c>
      <c r="B13" s="189" t="s">
        <v>10</v>
      </c>
      <c r="C13" s="244">
        <v>80.651</v>
      </c>
      <c r="D13" s="180"/>
      <c r="E13" s="208"/>
      <c r="F13" s="180"/>
      <c r="G13" s="208">
        <f>IF(C13="","",MIN(C13+D13,IF(E13&lt;&gt;"",E13+F13,99)))</f>
        <v>80.651</v>
      </c>
      <c r="H13" s="183">
        <f t="shared" si="0"/>
        <v>6</v>
      </c>
      <c r="I13" s="248">
        <v>241.56</v>
      </c>
      <c r="J13" s="182">
        <v>241.5</v>
      </c>
      <c r="K13" s="209">
        <v>60</v>
      </c>
      <c r="L13" s="182"/>
      <c r="M13" s="182"/>
      <c r="N13" s="180"/>
      <c r="O13" s="182">
        <f t="shared" si="5"/>
        <v>301.56</v>
      </c>
      <c r="P13" s="183">
        <f t="shared" si="1"/>
        <v>11</v>
      </c>
      <c r="Q13" s="241">
        <f>IF(H13="","",H13+P13)</f>
        <v>17</v>
      </c>
      <c r="R13" s="185">
        <f t="shared" si="4"/>
        <v>8</v>
      </c>
      <c r="S13" s="186">
        <f>IF(R13="","",VLOOKUP(R13,'Bodové hodnocení'!$A$1:$B$20,2,FALSE))</f>
        <v>4</v>
      </c>
    </row>
    <row r="14" spans="1:19" ht="15.75">
      <c r="A14" s="144" t="s">
        <v>26</v>
      </c>
      <c r="B14" s="24" t="s">
        <v>12</v>
      </c>
      <c r="C14" s="212">
        <v>66.742</v>
      </c>
      <c r="D14" s="149">
        <v>20</v>
      </c>
      <c r="E14" s="207"/>
      <c r="F14" s="149"/>
      <c r="G14" s="207">
        <f>IF(C14="","",MIN(C14+D14,IF(E14&lt;&gt;"",E14+F14,99)))</f>
        <v>86.742</v>
      </c>
      <c r="H14" s="55">
        <f t="shared" si="0"/>
        <v>8</v>
      </c>
      <c r="I14" s="227">
        <v>197.07</v>
      </c>
      <c r="J14" s="150">
        <v>197.59</v>
      </c>
      <c r="K14" s="114">
        <v>80</v>
      </c>
      <c r="L14" s="150"/>
      <c r="M14" s="150"/>
      <c r="N14" s="149"/>
      <c r="O14" s="150">
        <f>IF(I14="","",MIN(MAX(I14,J14)+K14,IF(L14&lt;&gt;"",MAX(L14,M14)+N14,500)))</f>
        <v>277.59000000000003</v>
      </c>
      <c r="P14" s="55">
        <f t="shared" si="1"/>
        <v>9</v>
      </c>
      <c r="Q14" s="240">
        <f>IF(H14="","",H14+P14)</f>
        <v>17</v>
      </c>
      <c r="R14" s="71">
        <v>9</v>
      </c>
      <c r="S14" s="104">
        <f>IF(R14="","",VLOOKUP(R14,'Bodové hodnocení'!$A$1:$B$20,2,FALSE))</f>
        <v>3</v>
      </c>
    </row>
    <row r="15" spans="1:19" ht="15.75">
      <c r="A15" s="173" t="s">
        <v>27</v>
      </c>
      <c r="B15" s="189" t="s">
        <v>6</v>
      </c>
      <c r="C15" s="244">
        <v>57.545</v>
      </c>
      <c r="D15" s="180"/>
      <c r="E15" s="208">
        <v>72.051</v>
      </c>
      <c r="F15" s="180"/>
      <c r="G15" s="208">
        <f>IF(C15="","",MIN(C15+D15,IF(E15&lt;&gt;"",E15+F15,99)))</f>
        <v>57.545</v>
      </c>
      <c r="H15" s="183">
        <f t="shared" si="0"/>
        <v>3</v>
      </c>
      <c r="I15" s="248">
        <v>166.36</v>
      </c>
      <c r="J15" s="182">
        <v>166.26</v>
      </c>
      <c r="K15" s="209">
        <v>20</v>
      </c>
      <c r="L15" s="182"/>
      <c r="M15" s="182"/>
      <c r="N15" s="180"/>
      <c r="O15" s="182">
        <f>IF(I15="","",MIN(MAX(I15,J15)+K15,IF(L15&lt;&gt;"",MAX(L15,M15)+N15,500)))</f>
        <v>186.36</v>
      </c>
      <c r="P15" s="183">
        <f t="shared" si="1"/>
        <v>4</v>
      </c>
      <c r="Q15" s="241">
        <f>IF(H15="","",H15+P15)</f>
        <v>7</v>
      </c>
      <c r="R15" s="185">
        <v>3</v>
      </c>
      <c r="S15" s="186">
        <f>IF(R15="","",VLOOKUP(R15,'Bodové hodnocení'!$A$1:$B$20,2,FALSE))</f>
        <v>9</v>
      </c>
    </row>
    <row r="16" spans="1:19" ht="15.75">
      <c r="A16" s="144" t="s">
        <v>28</v>
      </c>
      <c r="B16" s="24" t="s">
        <v>4</v>
      </c>
      <c r="C16" s="212">
        <v>96.311</v>
      </c>
      <c r="D16" s="149"/>
      <c r="E16" s="207"/>
      <c r="F16" s="149"/>
      <c r="G16" s="207">
        <f>IF(C16="","",MIN(C16+D16,IF(E16&lt;&gt;"",E16+F16,99)))</f>
        <v>96.311</v>
      </c>
      <c r="H16" s="55">
        <f t="shared" si="0"/>
        <v>12</v>
      </c>
      <c r="I16" s="227">
        <v>209.2</v>
      </c>
      <c r="J16" s="150">
        <v>207.86</v>
      </c>
      <c r="K16" s="114">
        <v>40</v>
      </c>
      <c r="L16" s="150"/>
      <c r="M16" s="150"/>
      <c r="N16" s="149"/>
      <c r="O16" s="150">
        <f>IF(I16="","",MIN(MAX(I16,J16)+K16,IF(L16&lt;&gt;"",MAX(L16,M16)+N16,500)))</f>
        <v>249.2</v>
      </c>
      <c r="P16" s="55">
        <f t="shared" si="1"/>
        <v>8</v>
      </c>
      <c r="Q16" s="240">
        <f>IF(H16="","",H16+P16)</f>
        <v>20</v>
      </c>
      <c r="R16" s="71">
        <f>IF(Q16="","",RANK(Q16,$Q$6:$Q$17,1))</f>
        <v>11</v>
      </c>
      <c r="S16" s="104">
        <f>IF(R16="","",VLOOKUP(R16,'Bodové hodnocení'!$A$1:$B$20,2,FALSE))</f>
        <v>1</v>
      </c>
    </row>
    <row r="17" spans="1:19" ht="16.5" thickBot="1">
      <c r="A17" s="173" t="s">
        <v>30</v>
      </c>
      <c r="B17" s="188" t="s">
        <v>24</v>
      </c>
      <c r="C17" s="244">
        <v>66.126</v>
      </c>
      <c r="D17" s="180">
        <v>20</v>
      </c>
      <c r="E17" s="208">
        <v>79.071</v>
      </c>
      <c r="F17" s="180">
        <v>10</v>
      </c>
      <c r="G17" s="208">
        <f>IF(C17="","",MIN(C17+D17,IF(E17&lt;&gt;"",E17+F17,99)))</f>
        <v>86.126</v>
      </c>
      <c r="H17" s="183">
        <f t="shared" si="0"/>
        <v>7</v>
      </c>
      <c r="I17" s="248">
        <v>145.34</v>
      </c>
      <c r="J17" s="182">
        <v>145.42</v>
      </c>
      <c r="K17" s="209">
        <v>60</v>
      </c>
      <c r="L17" s="182">
        <v>214.8</v>
      </c>
      <c r="M17" s="182">
        <v>214.95</v>
      </c>
      <c r="N17" s="180">
        <v>60</v>
      </c>
      <c r="O17" s="182">
        <f>IF(I17="","",MIN(MAX(I17,J17)+K17,IF(L17&lt;&gt;"",MAX(L17,M17)+N17,500)))</f>
        <v>205.42</v>
      </c>
      <c r="P17" s="183">
        <f t="shared" si="1"/>
        <v>6</v>
      </c>
      <c r="Q17" s="241">
        <f>IF(H17="","",H17+P17)</f>
        <v>13</v>
      </c>
      <c r="R17" s="185">
        <f>IF(Q17="","",RANK(Q17,$Q$6:$Q$17,1))</f>
        <v>7</v>
      </c>
      <c r="S17" s="186">
        <f>IF(R17="","",VLOOKUP(R17,'Bodové hodnocení'!$A$1:$B$20,2,FALSE))</f>
        <v>5</v>
      </c>
    </row>
    <row r="18" spans="1:19" ht="16.5" thickBot="1">
      <c r="A18" s="65"/>
      <c r="B18" s="65"/>
      <c r="C18" s="245"/>
      <c r="D18" s="65"/>
      <c r="E18" s="65"/>
      <c r="F18" s="65"/>
      <c r="G18" s="65"/>
      <c r="H18" s="246"/>
      <c r="I18" s="245"/>
      <c r="J18" s="65"/>
      <c r="K18" s="65"/>
      <c r="L18" s="65"/>
      <c r="M18" s="65"/>
      <c r="N18" s="66"/>
      <c r="O18" s="65"/>
      <c r="P18" s="249"/>
      <c r="Q18" s="67"/>
      <c r="R18" s="68"/>
      <c r="S18" s="67"/>
    </row>
    <row r="19" spans="1:19" ht="16.5" customHeight="1" thickBot="1">
      <c r="A19" s="307" t="s">
        <v>46</v>
      </c>
      <c r="B19" s="308"/>
      <c r="C19" s="309" t="s">
        <v>49</v>
      </c>
      <c r="D19" s="310"/>
      <c r="E19" s="310"/>
      <c r="F19" s="310"/>
      <c r="G19" s="310"/>
      <c r="H19" s="311"/>
      <c r="I19" s="309" t="s">
        <v>50</v>
      </c>
      <c r="J19" s="310"/>
      <c r="K19" s="310"/>
      <c r="L19" s="310"/>
      <c r="M19" s="310"/>
      <c r="N19" s="310"/>
      <c r="O19" s="310"/>
      <c r="P19" s="311"/>
      <c r="Q19" s="298" t="s">
        <v>36</v>
      </c>
      <c r="R19" s="299" t="s">
        <v>37</v>
      </c>
      <c r="S19" s="300" t="s">
        <v>38</v>
      </c>
    </row>
    <row r="20" spans="1:19" ht="16.5" customHeight="1" thickBot="1">
      <c r="A20" s="307"/>
      <c r="B20" s="308"/>
      <c r="C20" s="301" t="s">
        <v>51</v>
      </c>
      <c r="D20" s="302"/>
      <c r="E20" s="303" t="s">
        <v>52</v>
      </c>
      <c r="F20" s="303"/>
      <c r="G20" s="304" t="s">
        <v>42</v>
      </c>
      <c r="H20" s="305" t="s">
        <v>43</v>
      </c>
      <c r="I20" s="301" t="s">
        <v>51</v>
      </c>
      <c r="J20" s="302"/>
      <c r="K20" s="302"/>
      <c r="L20" s="303" t="s">
        <v>52</v>
      </c>
      <c r="M20" s="303"/>
      <c r="N20" s="303"/>
      <c r="O20" s="304" t="s">
        <v>42</v>
      </c>
      <c r="P20" s="305" t="s">
        <v>43</v>
      </c>
      <c r="Q20" s="298"/>
      <c r="R20" s="299"/>
      <c r="S20" s="300"/>
    </row>
    <row r="21" spans="1:19" ht="16.5" thickBot="1">
      <c r="A21" s="63" t="s">
        <v>53</v>
      </c>
      <c r="B21" s="64" t="s">
        <v>2</v>
      </c>
      <c r="C21" s="242" t="s">
        <v>54</v>
      </c>
      <c r="D21" s="60" t="s">
        <v>55</v>
      </c>
      <c r="E21" s="60" t="s">
        <v>54</v>
      </c>
      <c r="F21" s="60" t="s">
        <v>55</v>
      </c>
      <c r="G21" s="304"/>
      <c r="H21" s="306"/>
      <c r="I21" s="37" t="s">
        <v>44</v>
      </c>
      <c r="J21" s="39" t="s">
        <v>56</v>
      </c>
      <c r="K21" s="39" t="s">
        <v>55</v>
      </c>
      <c r="L21" s="39" t="s">
        <v>44</v>
      </c>
      <c r="M21" s="39" t="s">
        <v>56</v>
      </c>
      <c r="N21" s="39" t="s">
        <v>55</v>
      </c>
      <c r="O21" s="304"/>
      <c r="P21" s="306"/>
      <c r="Q21" s="298"/>
      <c r="R21" s="299"/>
      <c r="S21" s="300"/>
    </row>
    <row r="22" spans="1:19" ht="15.75">
      <c r="A22" s="43" t="s">
        <v>16</v>
      </c>
      <c r="B22" s="93" t="s">
        <v>8</v>
      </c>
      <c r="C22" s="243">
        <v>50.08</v>
      </c>
      <c r="D22" s="155">
        <v>10</v>
      </c>
      <c r="E22" s="206"/>
      <c r="F22" s="155"/>
      <c r="G22" s="206">
        <f aca="true" t="shared" si="6" ref="G22:G27">IF(C22="","",MIN(C22+D22,IF(E22&lt;&gt;"",E22+F22,99)))</f>
        <v>60.08</v>
      </c>
      <c r="H22" s="54">
        <f aca="true" t="shared" si="7" ref="H22:H34">IF(C22="","",RANK(G22,$G$22:$G$34,1))</f>
        <v>11</v>
      </c>
      <c r="I22" s="154">
        <v>119.19</v>
      </c>
      <c r="J22" s="156">
        <v>118.68</v>
      </c>
      <c r="K22" s="114">
        <v>20</v>
      </c>
      <c r="L22" s="156"/>
      <c r="M22" s="156"/>
      <c r="N22" s="155"/>
      <c r="O22" s="156">
        <f>IF(I22="","",MIN(MAX(I22,J22)+K22,IF(L22&lt;&gt;"",MAX(L22,M22)+N22,500)))</f>
        <v>139.19</v>
      </c>
      <c r="P22" s="54">
        <f aca="true" t="shared" si="8" ref="P22:P34">IF(I22="","",RANK(O22,$O$22:$O$34,1))</f>
        <v>2</v>
      </c>
      <c r="Q22" s="240">
        <f aca="true" t="shared" si="9" ref="Q22:Q27">IF(C22="","",H22+P22)</f>
        <v>13</v>
      </c>
      <c r="R22" s="71">
        <v>6</v>
      </c>
      <c r="S22" s="104">
        <f>IF(R22="","",VLOOKUP(R22,'Bodové hodnocení'!$A$1:$B$20,2,FALSE))</f>
        <v>6</v>
      </c>
    </row>
    <row r="23" spans="1:19" ht="15.75">
      <c r="A23" s="190" t="s">
        <v>18</v>
      </c>
      <c r="B23" s="188" t="s">
        <v>7</v>
      </c>
      <c r="C23" s="244">
        <v>48.827</v>
      </c>
      <c r="D23" s="180">
        <v>10</v>
      </c>
      <c r="E23" s="208"/>
      <c r="F23" s="180"/>
      <c r="G23" s="208">
        <f t="shared" si="6"/>
        <v>58.827</v>
      </c>
      <c r="H23" s="183">
        <f t="shared" si="7"/>
        <v>9</v>
      </c>
      <c r="I23" s="248">
        <v>168.12</v>
      </c>
      <c r="J23" s="182">
        <v>168.2</v>
      </c>
      <c r="K23" s="209"/>
      <c r="L23" s="210"/>
      <c r="M23" s="210"/>
      <c r="N23" s="211"/>
      <c r="O23" s="182">
        <f>IF(I23="","",MIN(MAX(I23,J23)+K23,IF(L23&lt;&gt;"",MAX(L23,M23)+N23,500)))</f>
        <v>168.2</v>
      </c>
      <c r="P23" s="183">
        <f t="shared" si="8"/>
        <v>6</v>
      </c>
      <c r="Q23" s="241">
        <f t="shared" si="9"/>
        <v>15</v>
      </c>
      <c r="R23" s="185">
        <v>9</v>
      </c>
      <c r="S23" s="186">
        <f>IF(R23="","",VLOOKUP(R23,'Bodové hodnocení'!$A$1:$B$20,2,FALSE))</f>
        <v>3</v>
      </c>
    </row>
    <row r="24" spans="1:19" ht="15.75">
      <c r="A24" s="46" t="s">
        <v>19</v>
      </c>
      <c r="B24" s="145" t="s">
        <v>17</v>
      </c>
      <c r="C24" s="212">
        <v>52.686</v>
      </c>
      <c r="D24" s="149"/>
      <c r="E24" s="207"/>
      <c r="F24" s="149"/>
      <c r="G24" s="207">
        <f t="shared" si="6"/>
        <v>52.686</v>
      </c>
      <c r="H24" s="55">
        <f t="shared" si="7"/>
        <v>5</v>
      </c>
      <c r="I24" s="227">
        <v>158.43</v>
      </c>
      <c r="J24" s="150">
        <v>158.53</v>
      </c>
      <c r="K24" s="114">
        <v>60</v>
      </c>
      <c r="L24" s="150"/>
      <c r="M24" s="150"/>
      <c r="N24" s="149"/>
      <c r="O24" s="150">
        <f>IF(I24="","",MIN(MAX(I24,J24)+K24,IF(L24&lt;&gt;"",MAX(L24,M24)+N24,500)))</f>
        <v>218.53</v>
      </c>
      <c r="P24" s="55">
        <f t="shared" si="8"/>
        <v>13</v>
      </c>
      <c r="Q24" s="240">
        <f t="shared" si="9"/>
        <v>18</v>
      </c>
      <c r="R24" s="71">
        <f aca="true" t="shared" si="10" ref="R24:R29">IF(Q24="","",RANK(Q24,$Q$22:$Q$34,1))</f>
        <v>10</v>
      </c>
      <c r="S24" s="104">
        <f>IF(R24="","",VLOOKUP(R24,'Bodové hodnocení'!$A$1:$B$20,2,FALSE))</f>
        <v>2</v>
      </c>
    </row>
    <row r="25" spans="1:19" ht="15.75">
      <c r="A25" s="190" t="s">
        <v>20</v>
      </c>
      <c r="B25" s="187" t="s">
        <v>31</v>
      </c>
      <c r="C25" s="244">
        <v>62.51</v>
      </c>
      <c r="D25" s="180"/>
      <c r="E25" s="208">
        <v>68.961</v>
      </c>
      <c r="F25" s="180"/>
      <c r="G25" s="208">
        <f t="shared" si="6"/>
        <v>62.51</v>
      </c>
      <c r="H25" s="183">
        <f t="shared" si="7"/>
        <v>12</v>
      </c>
      <c r="I25" s="248">
        <v>164.68</v>
      </c>
      <c r="J25" s="182">
        <v>164.72</v>
      </c>
      <c r="K25" s="209">
        <v>20</v>
      </c>
      <c r="L25" s="182">
        <v>160.23</v>
      </c>
      <c r="M25" s="182">
        <v>160.22</v>
      </c>
      <c r="N25" s="180">
        <v>40</v>
      </c>
      <c r="O25" s="182">
        <f aca="true" t="shared" si="11" ref="O25:O34">IF(I25="","",MIN(MAX(I25,J25)+K25,IF(L25&lt;&gt;"",MAX(L25,M25)+N25,500)))</f>
        <v>184.72</v>
      </c>
      <c r="P25" s="183">
        <f t="shared" si="8"/>
        <v>9</v>
      </c>
      <c r="Q25" s="241">
        <f t="shared" si="9"/>
        <v>21</v>
      </c>
      <c r="R25" s="185">
        <f t="shared" si="10"/>
        <v>12</v>
      </c>
      <c r="S25" s="186">
        <f>IF(R25="","",VLOOKUP(R25,'Bodové hodnocení'!$A$1:$B$20,2,FALSE))</f>
        <v>1</v>
      </c>
    </row>
    <row r="26" spans="1:19" ht="15.75">
      <c r="A26" s="46" t="s">
        <v>21</v>
      </c>
      <c r="B26" s="20" t="s">
        <v>13</v>
      </c>
      <c r="C26" s="212">
        <v>51.042</v>
      </c>
      <c r="D26" s="149">
        <v>10</v>
      </c>
      <c r="E26" s="207">
        <v>53.908</v>
      </c>
      <c r="F26" s="149"/>
      <c r="G26" s="207">
        <f t="shared" si="6"/>
        <v>53.908</v>
      </c>
      <c r="H26" s="55">
        <f t="shared" si="7"/>
        <v>6</v>
      </c>
      <c r="I26" s="227">
        <v>160.18</v>
      </c>
      <c r="J26" s="150">
        <v>161.28</v>
      </c>
      <c r="K26" s="114"/>
      <c r="L26" s="150"/>
      <c r="M26" s="150"/>
      <c r="N26" s="149"/>
      <c r="O26" s="150">
        <f>IF(I26="","",MIN(MAX(I26,J26)+K26,IF(L26&lt;&gt;"",MAX(L26,M26)+N26,500)))</f>
        <v>161.28</v>
      </c>
      <c r="P26" s="55">
        <f t="shared" si="8"/>
        <v>5</v>
      </c>
      <c r="Q26" s="240">
        <f t="shared" si="9"/>
        <v>11</v>
      </c>
      <c r="R26" s="71">
        <f t="shared" si="10"/>
        <v>4</v>
      </c>
      <c r="S26" s="104">
        <f>IF(R26="","",VLOOKUP(R26,'Bodové hodnocení'!$A$1:$B$20,2,FALSE))</f>
        <v>8</v>
      </c>
    </row>
    <row r="27" spans="1:19" ht="15.75">
      <c r="A27" s="190" t="s">
        <v>22</v>
      </c>
      <c r="B27" s="188" t="s">
        <v>67</v>
      </c>
      <c r="C27" s="244">
        <v>49.803</v>
      </c>
      <c r="D27" s="180"/>
      <c r="E27" s="208"/>
      <c r="F27" s="180"/>
      <c r="G27" s="208">
        <f t="shared" si="6"/>
        <v>49.803</v>
      </c>
      <c r="H27" s="183">
        <f t="shared" si="7"/>
        <v>4</v>
      </c>
      <c r="I27" s="248">
        <v>166.55</v>
      </c>
      <c r="J27" s="182">
        <v>165.92</v>
      </c>
      <c r="K27" s="209">
        <v>20</v>
      </c>
      <c r="L27" s="182"/>
      <c r="M27" s="182"/>
      <c r="N27" s="180"/>
      <c r="O27" s="182">
        <f>IF(I27="","",MIN(MAX(I27,J27)+K27,IF(L27&lt;&gt;"",MAX(L27,M27)+N27,500)))</f>
        <v>186.55</v>
      </c>
      <c r="P27" s="183">
        <f t="shared" si="8"/>
        <v>10</v>
      </c>
      <c r="Q27" s="241">
        <f t="shared" si="9"/>
        <v>14</v>
      </c>
      <c r="R27" s="185">
        <f t="shared" si="10"/>
        <v>7</v>
      </c>
      <c r="S27" s="186">
        <f>IF(R27="","",VLOOKUP(R27,'Bodové hodnocení'!$A$1:$B$20,2,FALSE))</f>
        <v>5</v>
      </c>
    </row>
    <row r="28" spans="1:19" ht="15.75">
      <c r="A28" s="46" t="s">
        <v>23</v>
      </c>
      <c r="B28" s="24" t="s">
        <v>14</v>
      </c>
      <c r="C28" s="212">
        <v>46.397</v>
      </c>
      <c r="D28" s="149"/>
      <c r="E28" s="207">
        <v>53.156</v>
      </c>
      <c r="F28" s="149">
        <v>10</v>
      </c>
      <c r="G28" s="207">
        <f aca="true" t="shared" si="12" ref="G28:G34">IF(C28="","",MIN(C28+D28,IF(E28&lt;&gt;"",E28+F28,99)))</f>
        <v>46.397</v>
      </c>
      <c r="H28" s="55">
        <f t="shared" si="7"/>
        <v>3</v>
      </c>
      <c r="I28" s="227">
        <v>118.02</v>
      </c>
      <c r="J28" s="150">
        <v>117.76</v>
      </c>
      <c r="K28" s="114">
        <v>40</v>
      </c>
      <c r="L28" s="150">
        <v>115.56</v>
      </c>
      <c r="M28" s="150">
        <v>115.69</v>
      </c>
      <c r="N28" s="149">
        <v>40</v>
      </c>
      <c r="O28" s="150">
        <f>IF(I28="","",MIN(MAX(I28,J28)+K28,IF(L28&lt;&gt;"",MAX(L28,M28)+N28,500)))</f>
        <v>155.69</v>
      </c>
      <c r="P28" s="55">
        <f t="shared" si="8"/>
        <v>4</v>
      </c>
      <c r="Q28" s="240">
        <f aca="true" t="shared" si="13" ref="Q28:Q34">IF(C28="","",H28+P28)</f>
        <v>7</v>
      </c>
      <c r="R28" s="71">
        <f t="shared" si="10"/>
        <v>2</v>
      </c>
      <c r="S28" s="104">
        <f>IF(R28="","",VLOOKUP(R28,'Bodové hodnocení'!$A$1:$B$20,2,FALSE))</f>
        <v>10</v>
      </c>
    </row>
    <row r="29" spans="1:19" ht="15.75">
      <c r="A29" s="190" t="s">
        <v>25</v>
      </c>
      <c r="B29" s="189" t="s">
        <v>5</v>
      </c>
      <c r="C29" s="244">
        <v>48.275</v>
      </c>
      <c r="D29" s="180">
        <v>10</v>
      </c>
      <c r="E29" s="208"/>
      <c r="F29" s="180"/>
      <c r="G29" s="208">
        <f t="shared" si="12"/>
        <v>58.275</v>
      </c>
      <c r="H29" s="183">
        <f t="shared" si="7"/>
        <v>8</v>
      </c>
      <c r="I29" s="248">
        <v>150.96</v>
      </c>
      <c r="J29" s="182">
        <v>151.2</v>
      </c>
      <c r="K29" s="209">
        <v>20</v>
      </c>
      <c r="L29" s="182"/>
      <c r="M29" s="182"/>
      <c r="N29" s="180"/>
      <c r="O29" s="182">
        <f t="shared" si="11"/>
        <v>171.2</v>
      </c>
      <c r="P29" s="183">
        <f t="shared" si="8"/>
        <v>7</v>
      </c>
      <c r="Q29" s="241">
        <f t="shared" si="13"/>
        <v>15</v>
      </c>
      <c r="R29" s="185">
        <f t="shared" si="10"/>
        <v>8</v>
      </c>
      <c r="S29" s="186">
        <f>IF(R29="","",VLOOKUP(R29,'Bodové hodnocení'!$A$1:$B$20,2,FALSE))</f>
        <v>4</v>
      </c>
    </row>
    <row r="30" spans="1:19" ht="15.75">
      <c r="A30" s="46" t="s">
        <v>26</v>
      </c>
      <c r="B30" s="24" t="s">
        <v>12</v>
      </c>
      <c r="C30" s="212">
        <v>43.435</v>
      </c>
      <c r="D30" s="149"/>
      <c r="E30" s="207"/>
      <c r="F30" s="149"/>
      <c r="G30" s="207">
        <f t="shared" si="12"/>
        <v>43.435</v>
      </c>
      <c r="H30" s="55">
        <f t="shared" si="7"/>
        <v>2</v>
      </c>
      <c r="I30" s="227">
        <v>121.33</v>
      </c>
      <c r="J30" s="150">
        <v>121.32</v>
      </c>
      <c r="K30" s="114">
        <v>60</v>
      </c>
      <c r="L30" s="150"/>
      <c r="M30" s="150"/>
      <c r="N30" s="149"/>
      <c r="O30" s="150">
        <f t="shared" si="11"/>
        <v>181.32999999999998</v>
      </c>
      <c r="P30" s="55">
        <f t="shared" si="8"/>
        <v>8</v>
      </c>
      <c r="Q30" s="240">
        <f t="shared" si="13"/>
        <v>10</v>
      </c>
      <c r="R30" s="71">
        <f>IF(Q30="","",RANK(Q30,$Q$22:$Q$34,1))</f>
        <v>3</v>
      </c>
      <c r="S30" s="104">
        <f>IF(R30="","",VLOOKUP(R30,'Bodové hodnocení'!$A$1:$B$20,2,FALSE))</f>
        <v>9</v>
      </c>
    </row>
    <row r="31" spans="1:19" ht="15.75">
      <c r="A31" s="190" t="s">
        <v>27</v>
      </c>
      <c r="B31" s="188" t="s">
        <v>29</v>
      </c>
      <c r="C31" s="244">
        <v>55.745</v>
      </c>
      <c r="D31" s="180"/>
      <c r="E31" s="208"/>
      <c r="F31" s="180"/>
      <c r="G31" s="208">
        <f t="shared" si="12"/>
        <v>55.745</v>
      </c>
      <c r="H31" s="183">
        <f t="shared" si="7"/>
        <v>7</v>
      </c>
      <c r="I31" s="248">
        <v>160.47</v>
      </c>
      <c r="J31" s="182">
        <v>160.86</v>
      </c>
      <c r="K31" s="209">
        <v>40</v>
      </c>
      <c r="L31" s="182"/>
      <c r="M31" s="182"/>
      <c r="N31" s="180"/>
      <c r="O31" s="182">
        <f t="shared" si="11"/>
        <v>200.86</v>
      </c>
      <c r="P31" s="183">
        <f t="shared" si="8"/>
        <v>11</v>
      </c>
      <c r="Q31" s="241">
        <f t="shared" si="13"/>
        <v>18</v>
      </c>
      <c r="R31" s="185">
        <v>11</v>
      </c>
      <c r="S31" s="186">
        <f>IF(R31="","",VLOOKUP(R31,'Bodové hodnocení'!$A$1:$B$20,2,FALSE))</f>
        <v>1</v>
      </c>
    </row>
    <row r="32" spans="1:19" ht="15.75">
      <c r="A32" s="46" t="s">
        <v>28</v>
      </c>
      <c r="B32" s="24" t="s">
        <v>6</v>
      </c>
      <c r="C32" s="212">
        <v>41.454</v>
      </c>
      <c r="D32" s="149"/>
      <c r="E32" s="207">
        <v>50.656</v>
      </c>
      <c r="F32" s="149">
        <v>10</v>
      </c>
      <c r="G32" s="207">
        <f t="shared" si="12"/>
        <v>41.454</v>
      </c>
      <c r="H32" s="55">
        <f t="shared" si="7"/>
        <v>1</v>
      </c>
      <c r="I32" s="227">
        <v>128.67</v>
      </c>
      <c r="J32" s="150">
        <v>127.81</v>
      </c>
      <c r="K32" s="114">
        <v>20</v>
      </c>
      <c r="L32" s="150">
        <v>137.72</v>
      </c>
      <c r="M32" s="150">
        <v>137.96</v>
      </c>
      <c r="N32" s="149"/>
      <c r="O32" s="150">
        <f t="shared" si="11"/>
        <v>137.96</v>
      </c>
      <c r="P32" s="55">
        <f t="shared" si="8"/>
        <v>1</v>
      </c>
      <c r="Q32" s="240">
        <f t="shared" si="13"/>
        <v>2</v>
      </c>
      <c r="R32" s="71">
        <f>IF(Q32="","",RANK(Q32,$Q$22:$Q$34,1))</f>
        <v>1</v>
      </c>
      <c r="S32" s="104">
        <f>IF(R32="","",VLOOKUP(R32,'Bodové hodnocení'!$A$1:$B$20,2,FALSE))</f>
        <v>11</v>
      </c>
    </row>
    <row r="33" spans="1:19" ht="15.75">
      <c r="A33" s="190" t="s">
        <v>30</v>
      </c>
      <c r="B33" s="189" t="s">
        <v>4</v>
      </c>
      <c r="C33" s="244">
        <v>56.051</v>
      </c>
      <c r="D33" s="180">
        <v>10</v>
      </c>
      <c r="E33" s="208"/>
      <c r="F33" s="180"/>
      <c r="G33" s="208">
        <f t="shared" si="12"/>
        <v>66.051</v>
      </c>
      <c r="H33" s="183">
        <f t="shared" si="7"/>
        <v>13</v>
      </c>
      <c r="I33" s="248">
        <v>174.26</v>
      </c>
      <c r="J33" s="182">
        <v>174.71</v>
      </c>
      <c r="K33" s="209">
        <v>40</v>
      </c>
      <c r="L33" s="182"/>
      <c r="M33" s="182"/>
      <c r="N33" s="180"/>
      <c r="O33" s="182">
        <f t="shared" si="11"/>
        <v>214.71</v>
      </c>
      <c r="P33" s="183">
        <f t="shared" si="8"/>
        <v>12</v>
      </c>
      <c r="Q33" s="241">
        <f t="shared" si="13"/>
        <v>25</v>
      </c>
      <c r="R33" s="185">
        <f>IF(Q33="","",RANK(Q33,$Q$22:$Q$34,1))</f>
        <v>13</v>
      </c>
      <c r="S33" s="186">
        <f>IF(R33="","",VLOOKUP(R33,'Bodové hodnocení'!$A$1:$B$20,2,FALSE))</f>
        <v>1</v>
      </c>
    </row>
    <row r="34" spans="1:19" ht="16.5" thickBot="1">
      <c r="A34" s="46" t="s">
        <v>32</v>
      </c>
      <c r="B34" s="24" t="s">
        <v>24</v>
      </c>
      <c r="C34" s="247">
        <v>49.793</v>
      </c>
      <c r="D34" s="163">
        <v>10</v>
      </c>
      <c r="E34" s="234"/>
      <c r="F34" s="163"/>
      <c r="G34" s="234">
        <f t="shared" si="12"/>
        <v>59.793</v>
      </c>
      <c r="H34" s="137">
        <f t="shared" si="7"/>
        <v>10</v>
      </c>
      <c r="I34" s="228">
        <v>110.04</v>
      </c>
      <c r="J34" s="164">
        <v>110.09</v>
      </c>
      <c r="K34" s="250">
        <v>40</v>
      </c>
      <c r="L34" s="164"/>
      <c r="M34" s="164"/>
      <c r="N34" s="163"/>
      <c r="O34" s="164">
        <f t="shared" si="11"/>
        <v>150.09</v>
      </c>
      <c r="P34" s="137">
        <f t="shared" si="8"/>
        <v>3</v>
      </c>
      <c r="Q34" s="240">
        <f t="shared" si="13"/>
        <v>13</v>
      </c>
      <c r="R34" s="71">
        <f>IF(Q34="","",RANK(Q34,$Q$22:$Q$34,1))</f>
        <v>5</v>
      </c>
      <c r="S34" s="104">
        <f>IF(R34="","",VLOOKUP(R34,'Bodové hodnocení'!$A$1:$B$20,2,FALSE))</f>
        <v>7</v>
      </c>
    </row>
    <row r="35" spans="1:19" ht="1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69"/>
      <c r="O35" s="32"/>
      <c r="P35" s="70"/>
      <c r="Q35" s="70"/>
      <c r="R35" s="70"/>
      <c r="S35" s="70"/>
    </row>
  </sheetData>
  <sheetProtection selectLockedCells="1" selectUnlockedCells="1"/>
  <mergeCells count="29">
    <mergeCell ref="A1:S1"/>
    <mergeCell ref="A3:B4"/>
    <mergeCell ref="C3:H3"/>
    <mergeCell ref="I3:P3"/>
    <mergeCell ref="Q3:Q5"/>
    <mergeCell ref="R3:R5"/>
    <mergeCell ref="S3:S5"/>
    <mergeCell ref="C4:D4"/>
    <mergeCell ref="E4:F4"/>
    <mergeCell ref="G4:G5"/>
    <mergeCell ref="H4:H5"/>
    <mergeCell ref="I4:K4"/>
    <mergeCell ref="L4:N4"/>
    <mergeCell ref="O4:O5"/>
    <mergeCell ref="P4:P5"/>
    <mergeCell ref="A19:B20"/>
    <mergeCell ref="C19:H19"/>
    <mergeCell ref="I19:P19"/>
    <mergeCell ref="P20:P21"/>
    <mergeCell ref="Q19:Q21"/>
    <mergeCell ref="R19:R21"/>
    <mergeCell ref="S19:S21"/>
    <mergeCell ref="C20:D20"/>
    <mergeCell ref="E20:F20"/>
    <mergeCell ref="G20:G21"/>
    <mergeCell ref="H20:H21"/>
    <mergeCell ref="I20:K20"/>
    <mergeCell ref="L20:N20"/>
    <mergeCell ref="O20:O21"/>
  </mergeCells>
  <printOptions/>
  <pageMargins left="0.7874015748031497" right="0.5118110236220472" top="0.7874015748031497" bottom="0.5905511811023623" header="0.5118110236220472" footer="0.31496062992125984"/>
  <pageSetup horizontalDpi="300" verticalDpi="300" orientation="landscape" paperSize="9" scale="58" r:id="rId1"/>
  <headerFooter alignWithMargins="0">
    <oddFooter>&amp;CHlučinská liga mládeže - 8. ročník 2019 / 2020&amp;RPro HLM zpracoval Durlák Jan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showGridLines="0" zoomScale="90" zoomScaleNormal="90" zoomScaleSheetLayoutView="80" zoomScalePageLayoutView="0" workbookViewId="0" topLeftCell="A1">
      <selection activeCell="F28" sqref="F28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15" width="11.57421875" style="0" customWidth="1"/>
    <col min="16" max="16" width="11.57421875" style="34" customWidth="1"/>
    <col min="17" max="17" width="11.57421875" style="0" customWidth="1"/>
    <col min="18" max="19" width="9.140625" style="35" customWidth="1"/>
    <col min="20" max="20" width="9.140625" style="34" customWidth="1"/>
  </cols>
  <sheetData>
    <row r="1" spans="1:17" ht="22.5">
      <c r="A1" s="312" t="s">
        <v>80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</row>
    <row r="2" ht="16.5" thickBot="1">
      <c r="A2" s="36"/>
    </row>
    <row r="3" spans="1:17" ht="15.75" customHeight="1" thickBot="1">
      <c r="A3" s="313" t="s">
        <v>33</v>
      </c>
      <c r="B3" s="314"/>
      <c r="C3" s="313" t="s">
        <v>34</v>
      </c>
      <c r="D3" s="319"/>
      <c r="E3" s="319"/>
      <c r="F3" s="314"/>
      <c r="G3" s="323" t="s">
        <v>35</v>
      </c>
      <c r="H3" s="323"/>
      <c r="I3" s="323"/>
      <c r="J3" s="323"/>
      <c r="K3" s="323"/>
      <c r="L3" s="323"/>
      <c r="M3" s="323"/>
      <c r="N3" s="323"/>
      <c r="O3" s="298" t="s">
        <v>36</v>
      </c>
      <c r="P3" s="299" t="s">
        <v>37</v>
      </c>
      <c r="Q3" s="324" t="s">
        <v>38</v>
      </c>
    </row>
    <row r="4" spans="1:17" ht="15.75" customHeight="1" thickBot="1">
      <c r="A4" s="315"/>
      <c r="B4" s="316"/>
      <c r="C4" s="315"/>
      <c r="D4" s="320"/>
      <c r="E4" s="320"/>
      <c r="F4" s="316"/>
      <c r="G4" s="317" t="s">
        <v>51</v>
      </c>
      <c r="H4" s="318"/>
      <c r="I4" s="318"/>
      <c r="J4" s="318" t="s">
        <v>52</v>
      </c>
      <c r="K4" s="318"/>
      <c r="L4" s="318"/>
      <c r="M4" s="321" t="s">
        <v>42</v>
      </c>
      <c r="N4" s="305" t="s">
        <v>43</v>
      </c>
      <c r="O4" s="298"/>
      <c r="P4" s="299"/>
      <c r="Q4" s="324"/>
    </row>
    <row r="5" spans="1:17" ht="16.5" thickBot="1">
      <c r="A5" s="37" t="s">
        <v>39</v>
      </c>
      <c r="B5" s="38" t="s">
        <v>2</v>
      </c>
      <c r="C5" s="37" t="s">
        <v>40</v>
      </c>
      <c r="D5" s="39" t="s">
        <v>41</v>
      </c>
      <c r="E5" s="40" t="s">
        <v>42</v>
      </c>
      <c r="F5" s="41" t="s">
        <v>43</v>
      </c>
      <c r="G5" s="232" t="s">
        <v>44</v>
      </c>
      <c r="H5" s="42" t="s">
        <v>45</v>
      </c>
      <c r="I5" s="42" t="s">
        <v>42</v>
      </c>
      <c r="J5" s="42" t="s">
        <v>44</v>
      </c>
      <c r="K5" s="42" t="s">
        <v>45</v>
      </c>
      <c r="L5" s="42" t="s">
        <v>42</v>
      </c>
      <c r="M5" s="322"/>
      <c r="N5" s="306"/>
      <c r="O5" s="298"/>
      <c r="P5" s="299"/>
      <c r="Q5" s="324"/>
    </row>
    <row r="6" spans="1:20" s="215" customFormat="1" ht="15.75">
      <c r="A6" s="43" t="s">
        <v>16</v>
      </c>
      <c r="B6" s="29" t="s">
        <v>24</v>
      </c>
      <c r="C6" s="57">
        <v>32.329</v>
      </c>
      <c r="D6" s="58">
        <v>32.037</v>
      </c>
      <c r="E6" s="146">
        <f aca="true" t="shared" si="0" ref="E6:E12">IF(C6="","",MAX(C6,D6))</f>
        <v>32.329</v>
      </c>
      <c r="F6" s="147">
        <f aca="true" t="shared" si="1" ref="F6:F18">IF(C6="","",RANK(E6,$E$6:$E$18,1))</f>
        <v>9</v>
      </c>
      <c r="G6" s="212">
        <v>83.705</v>
      </c>
      <c r="H6" s="207"/>
      <c r="I6" s="207">
        <f aca="true" t="shared" si="2" ref="I6:I12">IF(G6="","",MAX(G6,H6))</f>
        <v>83.705</v>
      </c>
      <c r="J6" s="207">
        <v>84.41</v>
      </c>
      <c r="K6" s="207"/>
      <c r="L6" s="207">
        <f aca="true" t="shared" si="3" ref="L6:L12">IF(J6="","",MAX(J6,K6))</f>
        <v>84.41</v>
      </c>
      <c r="M6" s="231">
        <f aca="true" t="shared" si="4" ref="M6:M12">IF(I6="","",MIN(L6,I6))</f>
        <v>83.705</v>
      </c>
      <c r="N6" s="55">
        <f>IF(M6="","",RANK(M6,$M$6:$M$18,1))</f>
        <v>11</v>
      </c>
      <c r="O6" s="151">
        <f aca="true" t="shared" si="5" ref="O6:O12">IF(F6="","",SUM(N6,F6))</f>
        <v>20</v>
      </c>
      <c r="P6" s="71">
        <f>IF(O6="","",RANK(O6,$O$6:$O$18,1))</f>
        <v>10</v>
      </c>
      <c r="Q6" s="104">
        <f>IF(P6="","",VLOOKUP(P6,'Bodové hodnocení'!$A$1:$B$20,2,FALSE))</f>
        <v>2</v>
      </c>
      <c r="R6" s="213"/>
      <c r="S6" s="213"/>
      <c r="T6" s="214"/>
    </row>
    <row r="7" spans="1:20" s="215" customFormat="1" ht="15.75">
      <c r="A7" s="173" t="s">
        <v>18</v>
      </c>
      <c r="B7" s="174" t="s">
        <v>6</v>
      </c>
      <c r="C7" s="175">
        <v>21.959</v>
      </c>
      <c r="D7" s="176">
        <v>20.09</v>
      </c>
      <c r="E7" s="177">
        <f t="shared" si="0"/>
        <v>21.959</v>
      </c>
      <c r="F7" s="178">
        <f t="shared" si="1"/>
        <v>3</v>
      </c>
      <c r="G7" s="244">
        <v>64.884</v>
      </c>
      <c r="H7" s="208"/>
      <c r="I7" s="208">
        <f t="shared" si="2"/>
        <v>64.884</v>
      </c>
      <c r="J7" s="208">
        <v>87.685</v>
      </c>
      <c r="K7" s="208"/>
      <c r="L7" s="208">
        <f t="shared" si="3"/>
        <v>87.685</v>
      </c>
      <c r="M7" s="222">
        <f t="shared" si="4"/>
        <v>64.884</v>
      </c>
      <c r="N7" s="183">
        <f>IF(M7="","",RANK(M7,$M$6:$M$18,1))</f>
        <v>2</v>
      </c>
      <c r="O7" s="184">
        <f t="shared" si="5"/>
        <v>5</v>
      </c>
      <c r="P7" s="185">
        <f>IF(O7="","",RANK(O7,$O$6:$O$18,1))</f>
        <v>2</v>
      </c>
      <c r="Q7" s="186">
        <f>IF(P7="","",VLOOKUP(P7,'Bodové hodnocení'!$A$1:$B$20,2,FALSE))</f>
        <v>10</v>
      </c>
      <c r="R7" s="213"/>
      <c r="S7" s="213"/>
      <c r="T7" s="214"/>
    </row>
    <row r="8" spans="1:20" s="215" customFormat="1" ht="15.75">
      <c r="A8" s="144" t="s">
        <v>19</v>
      </c>
      <c r="B8" s="145" t="s">
        <v>7</v>
      </c>
      <c r="C8" s="57">
        <v>30.698</v>
      </c>
      <c r="D8" s="58">
        <v>29.993</v>
      </c>
      <c r="E8" s="146">
        <f t="shared" si="0"/>
        <v>30.698</v>
      </c>
      <c r="F8" s="147">
        <f t="shared" si="1"/>
        <v>6</v>
      </c>
      <c r="G8" s="216">
        <v>70.069</v>
      </c>
      <c r="H8" s="207"/>
      <c r="I8" s="207">
        <f t="shared" si="2"/>
        <v>70.069</v>
      </c>
      <c r="J8" s="207"/>
      <c r="K8" s="207"/>
      <c r="L8" s="207">
        <f t="shared" si="3"/>
      </c>
      <c r="M8" s="135">
        <f t="shared" si="4"/>
        <v>70.069</v>
      </c>
      <c r="N8" s="55">
        <f>IF(M8="","",RANK(M8,$M$6:$M$18,1))</f>
        <v>5</v>
      </c>
      <c r="O8" s="151">
        <f t="shared" si="5"/>
        <v>11</v>
      </c>
      <c r="P8" s="71">
        <v>5</v>
      </c>
      <c r="Q8" s="104">
        <f>IF(P8="","",VLOOKUP(P8,'Bodové hodnocení'!$A$1:$B$20,2,FALSE))</f>
        <v>7</v>
      </c>
      <c r="R8" s="213"/>
      <c r="S8" s="213"/>
      <c r="T8" s="214"/>
    </row>
    <row r="9" spans="1:20" s="215" customFormat="1" ht="15.75">
      <c r="A9" s="173" t="s">
        <v>20</v>
      </c>
      <c r="B9" s="187" t="s">
        <v>14</v>
      </c>
      <c r="C9" s="175">
        <v>31.53</v>
      </c>
      <c r="D9" s="176">
        <v>31.223</v>
      </c>
      <c r="E9" s="177">
        <f t="shared" si="0"/>
        <v>31.53</v>
      </c>
      <c r="F9" s="178">
        <f t="shared" si="1"/>
        <v>7</v>
      </c>
      <c r="G9" s="244">
        <v>68.402</v>
      </c>
      <c r="H9" s="208"/>
      <c r="I9" s="208">
        <f t="shared" si="2"/>
        <v>68.402</v>
      </c>
      <c r="J9" s="208">
        <v>82.757</v>
      </c>
      <c r="K9" s="208"/>
      <c r="L9" s="208">
        <f t="shared" si="3"/>
        <v>82.757</v>
      </c>
      <c r="M9" s="222">
        <f t="shared" si="4"/>
        <v>68.402</v>
      </c>
      <c r="N9" s="183">
        <f>IF(M9="","",RANK(M9,$M$6:$M$18,1))</f>
        <v>4</v>
      </c>
      <c r="O9" s="184">
        <f t="shared" si="5"/>
        <v>11</v>
      </c>
      <c r="P9" s="185">
        <v>6</v>
      </c>
      <c r="Q9" s="186">
        <f>IF(P9="","",VLOOKUP(P9,'Bodové hodnocení'!$A$1:$B$20,2,FALSE))</f>
        <v>6</v>
      </c>
      <c r="R9" s="213"/>
      <c r="S9" s="213"/>
      <c r="T9" s="214"/>
    </row>
    <row r="10" spans="1:20" s="215" customFormat="1" ht="15.75">
      <c r="A10" s="144" t="s">
        <v>21</v>
      </c>
      <c r="B10" s="20" t="s">
        <v>31</v>
      </c>
      <c r="C10" s="57">
        <v>67.317</v>
      </c>
      <c r="D10" s="58">
        <v>66.224</v>
      </c>
      <c r="E10" s="146">
        <f t="shared" si="0"/>
        <v>67.317</v>
      </c>
      <c r="F10" s="147">
        <f t="shared" si="1"/>
        <v>13</v>
      </c>
      <c r="G10" s="216">
        <v>89.13</v>
      </c>
      <c r="H10" s="207"/>
      <c r="I10" s="207" t="s">
        <v>82</v>
      </c>
      <c r="J10" s="207"/>
      <c r="K10" s="207"/>
      <c r="L10" s="207">
        <f t="shared" si="3"/>
      </c>
      <c r="M10" s="135" t="s">
        <v>82</v>
      </c>
      <c r="N10" s="55">
        <v>13</v>
      </c>
      <c r="O10" s="151">
        <f t="shared" si="5"/>
        <v>26</v>
      </c>
      <c r="P10" s="71">
        <f>IF(O10="","",RANK(O10,$O$6:$O$18,1))</f>
        <v>13</v>
      </c>
      <c r="Q10" s="104">
        <f>IF(P10="","",VLOOKUP(P10,'Bodové hodnocení'!$A$1:$B$20,2,FALSE))</f>
        <v>1</v>
      </c>
      <c r="R10" s="213"/>
      <c r="S10" s="213"/>
      <c r="T10" s="214"/>
    </row>
    <row r="11" spans="1:20" s="215" customFormat="1" ht="15.75">
      <c r="A11" s="173" t="s">
        <v>22</v>
      </c>
      <c r="B11" s="188" t="s">
        <v>5</v>
      </c>
      <c r="C11" s="175">
        <v>20.694</v>
      </c>
      <c r="D11" s="176">
        <v>21.193</v>
      </c>
      <c r="E11" s="177">
        <f t="shared" si="0"/>
        <v>21.193</v>
      </c>
      <c r="F11" s="178">
        <f t="shared" si="1"/>
        <v>2</v>
      </c>
      <c r="G11" s="244">
        <v>72.118</v>
      </c>
      <c r="H11" s="208"/>
      <c r="I11" s="207">
        <f t="shared" si="2"/>
        <v>72.118</v>
      </c>
      <c r="J11" s="208"/>
      <c r="K11" s="208"/>
      <c r="L11" s="208">
        <f t="shared" si="3"/>
      </c>
      <c r="M11" s="222">
        <f t="shared" si="4"/>
        <v>72.118</v>
      </c>
      <c r="N11" s="183">
        <f aca="true" t="shared" si="6" ref="N11:N18">IF(M11="","",RANK(M11,$M$6:$M$18,1))</f>
        <v>8</v>
      </c>
      <c r="O11" s="184">
        <f t="shared" si="5"/>
        <v>10</v>
      </c>
      <c r="P11" s="185">
        <f>IF(O11="","",RANK(O11,$O$6:$O$18,1))</f>
        <v>3</v>
      </c>
      <c r="Q11" s="186">
        <f>IF(P11="","",VLOOKUP(P11,'Bodové hodnocení'!$A$1:$B$20,2,FALSE))</f>
        <v>9</v>
      </c>
      <c r="R11" s="213"/>
      <c r="S11" s="213"/>
      <c r="T11" s="214"/>
    </row>
    <row r="12" spans="1:20" s="215" customFormat="1" ht="15.75">
      <c r="A12" s="144" t="s">
        <v>23</v>
      </c>
      <c r="B12" s="20" t="s">
        <v>10</v>
      </c>
      <c r="C12" s="57">
        <v>44.128</v>
      </c>
      <c r="D12" s="58">
        <v>49.578</v>
      </c>
      <c r="E12" s="146">
        <f t="shared" si="0"/>
        <v>49.578</v>
      </c>
      <c r="F12" s="147">
        <f t="shared" si="1"/>
        <v>12</v>
      </c>
      <c r="G12" s="216">
        <v>81.009</v>
      </c>
      <c r="H12" s="207"/>
      <c r="I12" s="207">
        <f t="shared" si="2"/>
        <v>81.009</v>
      </c>
      <c r="J12" s="207">
        <v>90.35</v>
      </c>
      <c r="K12" s="207"/>
      <c r="L12" s="207">
        <f t="shared" si="3"/>
        <v>90.35</v>
      </c>
      <c r="M12" s="135">
        <f t="shared" si="4"/>
        <v>81.009</v>
      </c>
      <c r="N12" s="55">
        <f t="shared" si="6"/>
        <v>10</v>
      </c>
      <c r="O12" s="151">
        <f t="shared" si="5"/>
        <v>22</v>
      </c>
      <c r="P12" s="71">
        <v>12</v>
      </c>
      <c r="Q12" s="104">
        <f>IF(P12="","",VLOOKUP(P12,'Bodové hodnocení'!$A$1:$B$20,2,FALSE))</f>
        <v>1</v>
      </c>
      <c r="R12" s="213"/>
      <c r="S12" s="213"/>
      <c r="T12" s="214"/>
    </row>
    <row r="13" spans="1:20" s="215" customFormat="1" ht="15.75">
      <c r="A13" s="173" t="s">
        <v>25</v>
      </c>
      <c r="B13" s="189" t="s">
        <v>4</v>
      </c>
      <c r="C13" s="175">
        <v>31.549</v>
      </c>
      <c r="D13" s="176">
        <v>30.055</v>
      </c>
      <c r="E13" s="177">
        <f aca="true" t="shared" si="7" ref="E13:E18">IF(C13="","",MAX(C13,D13))</f>
        <v>31.549</v>
      </c>
      <c r="F13" s="178">
        <f t="shared" si="1"/>
        <v>8</v>
      </c>
      <c r="G13" s="244">
        <v>70.219</v>
      </c>
      <c r="H13" s="208"/>
      <c r="I13" s="208">
        <f aca="true" t="shared" si="8" ref="I13:I18">IF(G13="","",MAX(G13,H13))</f>
        <v>70.219</v>
      </c>
      <c r="J13" s="208">
        <v>76.964</v>
      </c>
      <c r="K13" s="208"/>
      <c r="L13" s="208">
        <f>IF(J13="","",MAX(J13,K13))</f>
        <v>76.964</v>
      </c>
      <c r="M13" s="222">
        <f aca="true" t="shared" si="9" ref="M13:M18">IF(I13="","",MIN(L13,I13))</f>
        <v>70.219</v>
      </c>
      <c r="N13" s="183">
        <f t="shared" si="6"/>
        <v>6</v>
      </c>
      <c r="O13" s="184">
        <f aca="true" t="shared" si="10" ref="O13:O18">IF(F13="","",SUM(N13,F13))</f>
        <v>14</v>
      </c>
      <c r="P13" s="185">
        <v>8</v>
      </c>
      <c r="Q13" s="186">
        <f>IF(P13="","",VLOOKUP(P13,'Bodové hodnocení'!$A$1:$B$20,2,FALSE))</f>
        <v>4</v>
      </c>
      <c r="R13" s="213"/>
      <c r="S13" s="213"/>
      <c r="T13" s="214"/>
    </row>
    <row r="14" spans="1:20" s="215" customFormat="1" ht="15.75">
      <c r="A14" s="144" t="s">
        <v>26</v>
      </c>
      <c r="B14" s="24" t="s">
        <v>13</v>
      </c>
      <c r="C14" s="57">
        <v>18.314</v>
      </c>
      <c r="D14" s="58">
        <v>18.291</v>
      </c>
      <c r="E14" s="146">
        <f t="shared" si="7"/>
        <v>18.314</v>
      </c>
      <c r="F14" s="147">
        <f t="shared" si="1"/>
        <v>1</v>
      </c>
      <c r="G14" s="216">
        <v>56.025</v>
      </c>
      <c r="H14" s="207"/>
      <c r="I14" s="207">
        <f t="shared" si="8"/>
        <v>56.025</v>
      </c>
      <c r="J14" s="207">
        <v>67.276</v>
      </c>
      <c r="K14" s="207"/>
      <c r="L14" s="207">
        <f>IF(J14="","",MAX(J14,K14))</f>
        <v>67.276</v>
      </c>
      <c r="M14" s="135">
        <f t="shared" si="9"/>
        <v>56.025</v>
      </c>
      <c r="N14" s="55">
        <f t="shared" si="6"/>
        <v>1</v>
      </c>
      <c r="O14" s="151">
        <f t="shared" si="10"/>
        <v>2</v>
      </c>
      <c r="P14" s="71">
        <f>IF(O14="","",RANK(O14,$O$6:$O$18,1))</f>
        <v>1</v>
      </c>
      <c r="Q14" s="104">
        <f>IF(P14="","",VLOOKUP(P14,'Bodové hodnocení'!$A$1:$B$20,2,FALSE))</f>
        <v>11</v>
      </c>
      <c r="R14" s="213"/>
      <c r="S14" s="213"/>
      <c r="T14" s="214"/>
    </row>
    <row r="15" spans="1:20" s="215" customFormat="1" ht="15.75">
      <c r="A15" s="173" t="s">
        <v>27</v>
      </c>
      <c r="B15" s="189" t="s">
        <v>17</v>
      </c>
      <c r="C15" s="175">
        <v>38.613</v>
      </c>
      <c r="D15" s="176">
        <v>28.285</v>
      </c>
      <c r="E15" s="177">
        <f t="shared" si="7"/>
        <v>38.613</v>
      </c>
      <c r="F15" s="178">
        <f t="shared" si="1"/>
        <v>11</v>
      </c>
      <c r="G15" s="244">
        <v>67.519</v>
      </c>
      <c r="H15" s="208"/>
      <c r="I15" s="208">
        <f t="shared" si="8"/>
        <v>67.519</v>
      </c>
      <c r="J15" s="208">
        <v>77.321</v>
      </c>
      <c r="K15" s="208"/>
      <c r="L15" s="208">
        <f>IF(J15="","",MAX(J15,K15))</f>
        <v>77.321</v>
      </c>
      <c r="M15" s="222">
        <f t="shared" si="9"/>
        <v>67.519</v>
      </c>
      <c r="N15" s="183">
        <f t="shared" si="6"/>
        <v>3</v>
      </c>
      <c r="O15" s="184">
        <f t="shared" si="10"/>
        <v>14</v>
      </c>
      <c r="P15" s="185">
        <v>9</v>
      </c>
      <c r="Q15" s="186">
        <f>IF(P15="","",VLOOKUP(P15,'Bodové hodnocení'!$A$1:$B$20,2,FALSE))</f>
        <v>3</v>
      </c>
      <c r="R15" s="213"/>
      <c r="S15" s="213"/>
      <c r="T15" s="214"/>
    </row>
    <row r="16" spans="1:20" s="215" customFormat="1" ht="15.75">
      <c r="A16" s="144" t="s">
        <v>28</v>
      </c>
      <c r="B16" s="24" t="s">
        <v>9</v>
      </c>
      <c r="C16" s="57">
        <v>25.119</v>
      </c>
      <c r="D16" s="58">
        <v>26.993</v>
      </c>
      <c r="E16" s="146">
        <f t="shared" si="7"/>
        <v>26.993</v>
      </c>
      <c r="F16" s="147">
        <f t="shared" si="1"/>
        <v>4</v>
      </c>
      <c r="G16" s="216">
        <v>70.802</v>
      </c>
      <c r="H16" s="207"/>
      <c r="I16" s="207">
        <f t="shared" si="8"/>
        <v>70.802</v>
      </c>
      <c r="J16" s="207"/>
      <c r="K16" s="207"/>
      <c r="L16" s="207">
        <f>IF(J16="","",MAX(J16,K16))</f>
      </c>
      <c r="M16" s="135">
        <f t="shared" si="9"/>
        <v>70.802</v>
      </c>
      <c r="N16" s="55">
        <f t="shared" si="6"/>
        <v>7</v>
      </c>
      <c r="O16" s="151">
        <f t="shared" si="10"/>
        <v>11</v>
      </c>
      <c r="P16" s="71">
        <f>IF(O16="","",RANK(O16,$O$6:$O$18,1))</f>
        <v>4</v>
      </c>
      <c r="Q16" s="104">
        <f>IF(P16="","",VLOOKUP(P16,'Bodové hodnocení'!$A$1:$B$20,2,FALSE))</f>
        <v>8</v>
      </c>
      <c r="R16" s="213"/>
      <c r="S16" s="213"/>
      <c r="T16" s="214"/>
    </row>
    <row r="17" spans="1:20" s="215" customFormat="1" ht="15.75">
      <c r="A17" s="173" t="s">
        <v>30</v>
      </c>
      <c r="B17" s="188" t="s">
        <v>12</v>
      </c>
      <c r="C17" s="175">
        <v>30.133</v>
      </c>
      <c r="D17" s="176">
        <v>26.489</v>
      </c>
      <c r="E17" s="177">
        <f t="shared" si="7"/>
        <v>30.133</v>
      </c>
      <c r="F17" s="178">
        <f t="shared" si="1"/>
        <v>5</v>
      </c>
      <c r="G17" s="221">
        <v>79.551</v>
      </c>
      <c r="H17" s="208"/>
      <c r="I17" s="208">
        <f t="shared" si="8"/>
        <v>79.551</v>
      </c>
      <c r="J17" s="208"/>
      <c r="K17" s="208"/>
      <c r="L17" s="208">
        <f>IF(J17="","",MAX(J17,K17))</f>
      </c>
      <c r="M17" s="222">
        <f t="shared" si="9"/>
        <v>79.551</v>
      </c>
      <c r="N17" s="183">
        <f t="shared" si="6"/>
        <v>9</v>
      </c>
      <c r="O17" s="184">
        <f t="shared" si="10"/>
        <v>14</v>
      </c>
      <c r="P17" s="185">
        <f>IF(O17="","",RANK(O17,$O$6:$O$18,1))</f>
        <v>7</v>
      </c>
      <c r="Q17" s="186">
        <f>IF(P17="","",VLOOKUP(P17,'Bodové hodnocení'!$A$1:$B$20,2,FALSE))</f>
        <v>5</v>
      </c>
      <c r="R17" s="213"/>
      <c r="S17" s="213"/>
      <c r="T17" s="214"/>
    </row>
    <row r="18" spans="1:20" s="215" customFormat="1" ht="16.5" thickBot="1">
      <c r="A18" s="144" t="s">
        <v>32</v>
      </c>
      <c r="B18" s="25" t="s">
        <v>8</v>
      </c>
      <c r="C18" s="57">
        <v>37.793</v>
      </c>
      <c r="D18" s="58">
        <v>37.008</v>
      </c>
      <c r="E18" s="146">
        <f t="shared" si="7"/>
        <v>37.793</v>
      </c>
      <c r="F18" s="147">
        <f t="shared" si="1"/>
        <v>10</v>
      </c>
      <c r="G18" s="212">
        <v>86.594</v>
      </c>
      <c r="H18" s="207"/>
      <c r="I18" s="207">
        <f t="shared" si="8"/>
        <v>86.594</v>
      </c>
      <c r="J18" s="207">
        <v>99.285</v>
      </c>
      <c r="K18" s="207"/>
      <c r="L18" s="207" t="s">
        <v>82</v>
      </c>
      <c r="M18" s="135">
        <f t="shared" si="9"/>
        <v>86.594</v>
      </c>
      <c r="N18" s="55">
        <f t="shared" si="6"/>
        <v>12</v>
      </c>
      <c r="O18" s="151">
        <f t="shared" si="10"/>
        <v>22</v>
      </c>
      <c r="P18" s="71">
        <f>IF(O18="","",RANK(O18,$O$6:$O$18,1))</f>
        <v>11</v>
      </c>
      <c r="Q18" s="104">
        <f>IF(P18="","",VLOOKUP(P18,'Bodové hodnocení'!$A$1:$B$20,2,FALSE))</f>
        <v>1</v>
      </c>
      <c r="R18" s="213"/>
      <c r="S18" s="213"/>
      <c r="T18" s="214"/>
    </row>
    <row r="19" spans="1:17" ht="16.5" thickBot="1">
      <c r="A19" s="48"/>
      <c r="B19" s="48"/>
      <c r="C19" s="49"/>
      <c r="D19" s="49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50"/>
      <c r="Q19" s="51"/>
    </row>
    <row r="20" spans="1:17" ht="16.5" thickBot="1">
      <c r="A20" s="313" t="s">
        <v>46</v>
      </c>
      <c r="B20" s="314"/>
      <c r="C20" s="313" t="s">
        <v>34</v>
      </c>
      <c r="D20" s="319"/>
      <c r="E20" s="319"/>
      <c r="F20" s="314"/>
      <c r="G20" s="323" t="s">
        <v>35</v>
      </c>
      <c r="H20" s="323"/>
      <c r="I20" s="323"/>
      <c r="J20" s="323"/>
      <c r="K20" s="323"/>
      <c r="L20" s="323"/>
      <c r="M20" s="323"/>
      <c r="N20" s="323"/>
      <c r="O20" s="298" t="s">
        <v>36</v>
      </c>
      <c r="P20" s="299" t="s">
        <v>37</v>
      </c>
      <c r="Q20" s="324" t="s">
        <v>38</v>
      </c>
    </row>
    <row r="21" spans="1:17" ht="16.5" thickBot="1">
      <c r="A21" s="315"/>
      <c r="B21" s="316"/>
      <c r="C21" s="315"/>
      <c r="D21" s="320"/>
      <c r="E21" s="320"/>
      <c r="F21" s="316"/>
      <c r="G21" s="317" t="s">
        <v>51</v>
      </c>
      <c r="H21" s="318"/>
      <c r="I21" s="318"/>
      <c r="J21" s="318" t="s">
        <v>52</v>
      </c>
      <c r="K21" s="318"/>
      <c r="L21" s="318"/>
      <c r="M21" s="321" t="s">
        <v>42</v>
      </c>
      <c r="N21" s="305" t="s">
        <v>43</v>
      </c>
      <c r="O21" s="298"/>
      <c r="P21" s="299"/>
      <c r="Q21" s="324"/>
    </row>
    <row r="22" spans="1:17" ht="16.5" thickBot="1">
      <c r="A22" s="59" t="s">
        <v>39</v>
      </c>
      <c r="B22" s="38" t="s">
        <v>2</v>
      </c>
      <c r="C22" s="37" t="s">
        <v>40</v>
      </c>
      <c r="D22" s="39" t="s">
        <v>41</v>
      </c>
      <c r="E22" s="40" t="s">
        <v>42</v>
      </c>
      <c r="F22" s="41" t="s">
        <v>43</v>
      </c>
      <c r="G22" s="232" t="s">
        <v>44</v>
      </c>
      <c r="H22" s="42" t="s">
        <v>45</v>
      </c>
      <c r="I22" s="42" t="s">
        <v>42</v>
      </c>
      <c r="J22" s="42" t="s">
        <v>44</v>
      </c>
      <c r="K22" s="42" t="s">
        <v>45</v>
      </c>
      <c r="L22" s="42" t="s">
        <v>42</v>
      </c>
      <c r="M22" s="322"/>
      <c r="N22" s="306"/>
      <c r="O22" s="298"/>
      <c r="P22" s="299"/>
      <c r="Q22" s="324"/>
    </row>
    <row r="23" spans="1:20" s="215" customFormat="1" ht="15.75">
      <c r="A23" s="43" t="s">
        <v>16</v>
      </c>
      <c r="B23" s="29" t="s">
        <v>24</v>
      </c>
      <c r="C23" s="152">
        <v>37.371</v>
      </c>
      <c r="D23" s="153">
        <v>36.768</v>
      </c>
      <c r="E23" s="146">
        <f>IF(C23="","",MAX(C23,D23))</f>
        <v>37.371</v>
      </c>
      <c r="F23" s="55">
        <f aca="true" t="shared" si="11" ref="F23:F34">IF(C23="","",RANK(E23,$E$23:$E$34,1))</f>
        <v>12</v>
      </c>
      <c r="G23" s="217">
        <v>58.747</v>
      </c>
      <c r="H23" s="217"/>
      <c r="I23" s="207">
        <f aca="true" t="shared" si="12" ref="I23:I31">IF(G23="","",MAX(G23,H23))</f>
        <v>58.747</v>
      </c>
      <c r="J23" s="219">
        <v>61.032</v>
      </c>
      <c r="K23" s="219"/>
      <c r="L23" s="207">
        <f aca="true" t="shared" si="13" ref="L23:L31">IF(J23="","",MAX(J23,K23))</f>
        <v>61.032</v>
      </c>
      <c r="M23" s="135">
        <f aca="true" t="shared" si="14" ref="M23:M31">IF(I23="","",MIN(L23,I23))</f>
        <v>58.747</v>
      </c>
      <c r="N23" s="220">
        <f aca="true" t="shared" si="15" ref="N23:N34">IF(M23="","",RANK(M23,$M$23:$M$34,1))</f>
        <v>11</v>
      </c>
      <c r="O23" s="151">
        <f aca="true" t="shared" si="16" ref="O23:O31">IF(F23="","",SUM(N23,F23))</f>
        <v>23</v>
      </c>
      <c r="P23" s="71">
        <v>12</v>
      </c>
      <c r="Q23" s="104">
        <f>IF(P23="","",VLOOKUP(P23,'Bodové hodnocení'!$A$1:$B$20,2,FALSE))</f>
        <v>1</v>
      </c>
      <c r="R23" s="218"/>
      <c r="S23" s="218"/>
      <c r="T23" s="214"/>
    </row>
    <row r="24" spans="1:20" s="215" customFormat="1" ht="15.75">
      <c r="A24" s="190" t="s">
        <v>18</v>
      </c>
      <c r="B24" s="174" t="s">
        <v>67</v>
      </c>
      <c r="C24" s="175">
        <v>28.17</v>
      </c>
      <c r="D24" s="191">
        <v>27.877</v>
      </c>
      <c r="E24" s="177">
        <f>IF(C24="","",MAX(C24,D24))</f>
        <v>28.17</v>
      </c>
      <c r="F24" s="183">
        <f t="shared" si="11"/>
        <v>8</v>
      </c>
      <c r="G24" s="223">
        <v>54.555</v>
      </c>
      <c r="H24" s="224"/>
      <c r="I24" s="208">
        <f t="shared" si="12"/>
        <v>54.555</v>
      </c>
      <c r="J24" s="224"/>
      <c r="K24" s="224"/>
      <c r="L24" s="208">
        <f t="shared" si="13"/>
      </c>
      <c r="M24" s="222">
        <f t="shared" si="14"/>
        <v>54.555</v>
      </c>
      <c r="N24" s="225">
        <f t="shared" si="15"/>
        <v>7</v>
      </c>
      <c r="O24" s="184">
        <f t="shared" si="16"/>
        <v>15</v>
      </c>
      <c r="P24" s="185">
        <f>IF(O24="","",RANK(O24,$O$23:$O$34,1))</f>
        <v>7</v>
      </c>
      <c r="Q24" s="186">
        <f>IF(P24="","",VLOOKUP(P24,'Bodové hodnocení'!$A$1:$B$20,2,FALSE))</f>
        <v>5</v>
      </c>
      <c r="R24" s="218"/>
      <c r="S24" s="218"/>
      <c r="T24" s="214"/>
    </row>
    <row r="25" spans="1:20" s="215" customFormat="1" ht="15.75">
      <c r="A25" s="46" t="s">
        <v>19</v>
      </c>
      <c r="B25" s="145" t="s">
        <v>6</v>
      </c>
      <c r="C25" s="57">
        <v>28.653</v>
      </c>
      <c r="D25" s="61">
        <v>23.525</v>
      </c>
      <c r="E25" s="146">
        <f>IF(C25="","",MAX(C25,D25))</f>
        <v>28.653</v>
      </c>
      <c r="F25" s="55">
        <f t="shared" si="11"/>
        <v>9</v>
      </c>
      <c r="G25" s="216">
        <v>54.202</v>
      </c>
      <c r="H25" s="207"/>
      <c r="I25" s="207">
        <f t="shared" si="12"/>
        <v>54.202</v>
      </c>
      <c r="J25" s="219">
        <v>58.998</v>
      </c>
      <c r="K25" s="219"/>
      <c r="L25" s="207">
        <f t="shared" si="13"/>
        <v>58.998</v>
      </c>
      <c r="M25" s="135">
        <f t="shared" si="14"/>
        <v>54.202</v>
      </c>
      <c r="N25" s="220">
        <f t="shared" si="15"/>
        <v>6</v>
      </c>
      <c r="O25" s="151">
        <f t="shared" si="16"/>
        <v>15</v>
      </c>
      <c r="P25" s="71">
        <v>8</v>
      </c>
      <c r="Q25" s="104">
        <f>IF(P25="","",VLOOKUP(P25,'Bodové hodnocení'!$A$1:$B$20,2,FALSE))</f>
        <v>4</v>
      </c>
      <c r="R25" s="218"/>
      <c r="S25" s="218"/>
      <c r="T25" s="214"/>
    </row>
    <row r="26" spans="1:20" s="215" customFormat="1" ht="15.75">
      <c r="A26" s="190" t="s">
        <v>20</v>
      </c>
      <c r="B26" s="187" t="s">
        <v>7</v>
      </c>
      <c r="C26" s="175">
        <v>20.418</v>
      </c>
      <c r="D26" s="191">
        <v>18.657</v>
      </c>
      <c r="E26" s="177">
        <f>IF(C26="","",MAX(C26,D26))</f>
        <v>20.418</v>
      </c>
      <c r="F26" s="183">
        <f t="shared" si="11"/>
        <v>4</v>
      </c>
      <c r="G26" s="223">
        <v>56.402</v>
      </c>
      <c r="H26" s="224"/>
      <c r="I26" s="208">
        <f t="shared" si="12"/>
        <v>56.402</v>
      </c>
      <c r="J26" s="224"/>
      <c r="K26" s="224"/>
      <c r="L26" s="208">
        <f t="shared" si="13"/>
      </c>
      <c r="M26" s="222">
        <f t="shared" si="14"/>
        <v>56.402</v>
      </c>
      <c r="N26" s="225">
        <f t="shared" si="15"/>
        <v>8</v>
      </c>
      <c r="O26" s="184">
        <f t="shared" si="16"/>
        <v>12</v>
      </c>
      <c r="P26" s="185">
        <f>IF(O26="","",RANK(O26,$O$23:$O$34,1))</f>
        <v>6</v>
      </c>
      <c r="Q26" s="186">
        <f>IF(P26="","",VLOOKUP(P26,'Bodové hodnocení'!$A$1:$B$20,2,FALSE))</f>
        <v>6</v>
      </c>
      <c r="R26" s="218"/>
      <c r="S26" s="218"/>
      <c r="T26" s="214"/>
    </row>
    <row r="27" spans="1:20" s="215" customFormat="1" ht="15.75">
      <c r="A27" s="46" t="s">
        <v>21</v>
      </c>
      <c r="B27" s="20" t="s">
        <v>14</v>
      </c>
      <c r="C27" s="57">
        <v>23.126</v>
      </c>
      <c r="D27" s="61">
        <v>21.764</v>
      </c>
      <c r="E27" s="146">
        <f>IF(C27="","",MAX(C27,D27))</f>
        <v>23.126</v>
      </c>
      <c r="F27" s="55">
        <f t="shared" si="11"/>
        <v>5</v>
      </c>
      <c r="G27" s="216">
        <v>49.984</v>
      </c>
      <c r="H27" s="207"/>
      <c r="I27" s="207">
        <f t="shared" si="12"/>
        <v>49.984</v>
      </c>
      <c r="J27" s="219">
        <v>55.631</v>
      </c>
      <c r="K27" s="219"/>
      <c r="L27" s="207">
        <f t="shared" si="13"/>
        <v>55.631</v>
      </c>
      <c r="M27" s="135">
        <f t="shared" si="14"/>
        <v>49.984</v>
      </c>
      <c r="N27" s="220">
        <f t="shared" si="15"/>
        <v>1</v>
      </c>
      <c r="O27" s="151">
        <f t="shared" si="16"/>
        <v>6</v>
      </c>
      <c r="P27" s="71">
        <v>3</v>
      </c>
      <c r="Q27" s="104">
        <f>IF(P27="","",VLOOKUP(P27,'Bodové hodnocení'!$A$1:$B$20,2,FALSE))</f>
        <v>9</v>
      </c>
      <c r="R27" s="218"/>
      <c r="S27" s="218"/>
      <c r="T27" s="214"/>
    </row>
    <row r="28" spans="1:20" s="215" customFormat="1" ht="15.75">
      <c r="A28" s="190" t="s">
        <v>22</v>
      </c>
      <c r="B28" s="188" t="s">
        <v>5</v>
      </c>
      <c r="C28" s="175">
        <v>19.971</v>
      </c>
      <c r="D28" s="191">
        <v>20.033</v>
      </c>
      <c r="E28" s="177">
        <f aca="true" t="shared" si="17" ref="E28:E34">IF(C28="","",MAX(C28,D28))</f>
        <v>20.033</v>
      </c>
      <c r="F28" s="183">
        <f t="shared" si="11"/>
        <v>2</v>
      </c>
      <c r="G28" s="223">
        <v>53.124</v>
      </c>
      <c r="H28" s="224"/>
      <c r="I28" s="208">
        <f t="shared" si="12"/>
        <v>53.124</v>
      </c>
      <c r="J28" s="224"/>
      <c r="K28" s="224"/>
      <c r="L28" s="208">
        <f t="shared" si="13"/>
      </c>
      <c r="M28" s="222">
        <f t="shared" si="14"/>
        <v>53.124</v>
      </c>
      <c r="N28" s="225">
        <f t="shared" si="15"/>
        <v>4</v>
      </c>
      <c r="O28" s="184">
        <f t="shared" si="16"/>
        <v>6</v>
      </c>
      <c r="P28" s="185">
        <f>IF(O28="","",RANK(O28,$O$23:$O$34,1))</f>
        <v>2</v>
      </c>
      <c r="Q28" s="186">
        <f>IF(P28="","",VLOOKUP(P28,'Bodové hodnocení'!$A$1:$B$20,2,FALSE))</f>
        <v>10</v>
      </c>
      <c r="R28" s="218"/>
      <c r="S28" s="218"/>
      <c r="T28" s="214"/>
    </row>
    <row r="29" spans="1:20" s="215" customFormat="1" ht="15.75">
      <c r="A29" s="46" t="s">
        <v>23</v>
      </c>
      <c r="B29" s="24" t="s">
        <v>31</v>
      </c>
      <c r="C29" s="57">
        <v>31.297</v>
      </c>
      <c r="D29" s="61">
        <v>32.424</v>
      </c>
      <c r="E29" s="146">
        <f t="shared" si="17"/>
        <v>32.424</v>
      </c>
      <c r="F29" s="55">
        <f t="shared" si="11"/>
        <v>11</v>
      </c>
      <c r="G29" s="216">
        <v>64.942</v>
      </c>
      <c r="H29" s="207"/>
      <c r="I29" s="207">
        <f t="shared" si="12"/>
        <v>64.942</v>
      </c>
      <c r="J29" s="219"/>
      <c r="K29" s="219"/>
      <c r="L29" s="207">
        <f t="shared" si="13"/>
      </c>
      <c r="M29" s="135">
        <f t="shared" si="14"/>
        <v>64.942</v>
      </c>
      <c r="N29" s="220">
        <f t="shared" si="15"/>
        <v>12</v>
      </c>
      <c r="O29" s="151">
        <f t="shared" si="16"/>
        <v>23</v>
      </c>
      <c r="P29" s="71">
        <f>IF(O29="","",RANK(O29,$O$23:$O$34,1))</f>
        <v>11</v>
      </c>
      <c r="Q29" s="104">
        <f>IF(P29="","",VLOOKUP(P29,'Bodové hodnocení'!$A$1:$B$20,2,FALSE))</f>
        <v>1</v>
      </c>
      <c r="R29" s="218"/>
      <c r="S29" s="218"/>
      <c r="T29" s="214"/>
    </row>
    <row r="30" spans="1:20" s="215" customFormat="1" ht="15.75">
      <c r="A30" s="190" t="s">
        <v>25</v>
      </c>
      <c r="B30" s="189" t="s">
        <v>29</v>
      </c>
      <c r="C30" s="175">
        <v>24.94</v>
      </c>
      <c r="D30" s="191">
        <v>24.003</v>
      </c>
      <c r="E30" s="177">
        <f t="shared" si="17"/>
        <v>24.94</v>
      </c>
      <c r="F30" s="183">
        <f t="shared" si="11"/>
        <v>7</v>
      </c>
      <c r="G30" s="223">
        <v>58.442</v>
      </c>
      <c r="H30" s="224"/>
      <c r="I30" s="208">
        <f t="shared" si="12"/>
        <v>58.442</v>
      </c>
      <c r="J30" s="224">
        <v>63.164</v>
      </c>
      <c r="K30" s="224"/>
      <c r="L30" s="208">
        <f t="shared" si="13"/>
        <v>63.164</v>
      </c>
      <c r="M30" s="222">
        <f t="shared" si="14"/>
        <v>58.442</v>
      </c>
      <c r="N30" s="225">
        <f t="shared" si="15"/>
        <v>10</v>
      </c>
      <c r="O30" s="184">
        <f t="shared" si="16"/>
        <v>17</v>
      </c>
      <c r="P30" s="185">
        <f>IF(O30="","",RANK(O30,$O$23:$O$34,1))</f>
        <v>9</v>
      </c>
      <c r="Q30" s="186">
        <f>IF(P30="","",VLOOKUP(P30,'Bodové hodnocení'!$A$1:$B$20,2,FALSE))</f>
        <v>3</v>
      </c>
      <c r="R30" s="218"/>
      <c r="S30" s="218"/>
      <c r="T30" s="214"/>
    </row>
    <row r="31" spans="1:20" s="215" customFormat="1" ht="15.75">
      <c r="A31" s="46" t="s">
        <v>26</v>
      </c>
      <c r="B31" s="24" t="s">
        <v>4</v>
      </c>
      <c r="C31" s="57">
        <v>19.829</v>
      </c>
      <c r="D31" s="61">
        <v>20.19</v>
      </c>
      <c r="E31" s="146">
        <f t="shared" si="17"/>
        <v>20.19</v>
      </c>
      <c r="F31" s="55">
        <f t="shared" si="11"/>
        <v>3</v>
      </c>
      <c r="G31" s="216">
        <v>53.141</v>
      </c>
      <c r="H31" s="207"/>
      <c r="I31" s="207">
        <f t="shared" si="12"/>
        <v>53.141</v>
      </c>
      <c r="J31" s="219">
        <v>63.913</v>
      </c>
      <c r="K31" s="219"/>
      <c r="L31" s="207">
        <f t="shared" si="13"/>
        <v>63.913</v>
      </c>
      <c r="M31" s="135">
        <f t="shared" si="14"/>
        <v>53.141</v>
      </c>
      <c r="N31" s="220">
        <f t="shared" si="15"/>
        <v>5</v>
      </c>
      <c r="O31" s="151">
        <f t="shared" si="16"/>
        <v>8</v>
      </c>
      <c r="P31" s="71">
        <f>IF(O31="","",RANK(O31,$O$23:$O$34,1))</f>
        <v>4</v>
      </c>
      <c r="Q31" s="104">
        <f>IF(P31="","",VLOOKUP(P31,'Bodové hodnocení'!$A$1:$B$20,2,FALSE))</f>
        <v>8</v>
      </c>
      <c r="R31" s="218"/>
      <c r="S31" s="218"/>
      <c r="T31" s="214"/>
    </row>
    <row r="32" spans="1:20" s="215" customFormat="1" ht="15.75">
      <c r="A32" s="190" t="s">
        <v>27</v>
      </c>
      <c r="B32" s="188" t="s">
        <v>13</v>
      </c>
      <c r="C32" s="175">
        <v>23.479</v>
      </c>
      <c r="D32" s="191">
        <v>24.552</v>
      </c>
      <c r="E32" s="177">
        <f t="shared" si="17"/>
        <v>24.552</v>
      </c>
      <c r="F32" s="183">
        <f t="shared" si="11"/>
        <v>6</v>
      </c>
      <c r="G32" s="223">
        <v>50.109</v>
      </c>
      <c r="H32" s="224"/>
      <c r="I32" s="208">
        <f>IF(G32="","",MAX(G32,H32))</f>
        <v>50.109</v>
      </c>
      <c r="J32" s="224">
        <v>60.767</v>
      </c>
      <c r="K32" s="224"/>
      <c r="L32" s="208">
        <f>IF(J32="","",MAX(J32,K32))</f>
        <v>60.767</v>
      </c>
      <c r="M32" s="222">
        <f>IF(I32="","",MIN(L32,I32))</f>
        <v>50.109</v>
      </c>
      <c r="N32" s="225">
        <f t="shared" si="15"/>
        <v>2</v>
      </c>
      <c r="O32" s="184">
        <f>IF(F32="","",SUM(N32,F32))</f>
        <v>8</v>
      </c>
      <c r="P32" s="185">
        <v>5</v>
      </c>
      <c r="Q32" s="186">
        <f>IF(P32="","",VLOOKUP(P32,'Bodové hodnocení'!$A$1:$B$20,2,FALSE))</f>
        <v>7</v>
      </c>
      <c r="R32" s="218"/>
      <c r="S32" s="218"/>
      <c r="T32" s="214"/>
    </row>
    <row r="33" spans="1:20" s="215" customFormat="1" ht="15.75">
      <c r="A33" s="46" t="s">
        <v>28</v>
      </c>
      <c r="B33" s="24" t="s">
        <v>12</v>
      </c>
      <c r="C33" s="57">
        <v>18.44</v>
      </c>
      <c r="D33" s="61">
        <v>18.164</v>
      </c>
      <c r="E33" s="146">
        <f t="shared" si="17"/>
        <v>18.44</v>
      </c>
      <c r="F33" s="55">
        <f t="shared" si="11"/>
        <v>1</v>
      </c>
      <c r="G33" s="216">
        <v>52.016</v>
      </c>
      <c r="H33" s="207"/>
      <c r="I33" s="207">
        <f>IF(G33="","",MAX(G33,H33))</f>
        <v>52.016</v>
      </c>
      <c r="J33" s="207"/>
      <c r="K33" s="207"/>
      <c r="L33" s="207">
        <f>IF(J33="","",MAX(J33,K33))</f>
      </c>
      <c r="M33" s="135">
        <f>IF(I33="","",MIN(L33,I33))</f>
        <v>52.016</v>
      </c>
      <c r="N33" s="55">
        <f t="shared" si="15"/>
        <v>3</v>
      </c>
      <c r="O33" s="151">
        <f>IF(F33="","",SUM(N33,F33))</f>
        <v>4</v>
      </c>
      <c r="P33" s="71">
        <f>IF(O33="","",RANK(O33,$O$23:$O$34,1))</f>
        <v>1</v>
      </c>
      <c r="Q33" s="104">
        <f>IF(P33="","",VLOOKUP(P33,'Bodové hodnocení'!$A$1:$B$20,2,FALSE))</f>
        <v>11</v>
      </c>
      <c r="R33" s="218"/>
      <c r="S33" s="218"/>
      <c r="T33" s="214"/>
    </row>
    <row r="34" spans="1:20" s="215" customFormat="1" ht="16.5" thickBot="1">
      <c r="A34" s="190" t="s">
        <v>30</v>
      </c>
      <c r="B34" s="195" t="s">
        <v>8</v>
      </c>
      <c r="C34" s="175">
        <v>28.981</v>
      </c>
      <c r="D34" s="191">
        <v>24.101</v>
      </c>
      <c r="E34" s="177">
        <f t="shared" si="17"/>
        <v>28.981</v>
      </c>
      <c r="F34" s="183">
        <f t="shared" si="11"/>
        <v>10</v>
      </c>
      <c r="G34" s="223">
        <v>56.866</v>
      </c>
      <c r="H34" s="224"/>
      <c r="I34" s="208">
        <f>IF(G34="","",MAX(G34,H34))</f>
        <v>56.866</v>
      </c>
      <c r="J34" s="224">
        <v>89.918</v>
      </c>
      <c r="K34" s="224"/>
      <c r="L34" s="208">
        <f>IF(J34="","",MAX(J34,K34))</f>
        <v>89.918</v>
      </c>
      <c r="M34" s="222">
        <f>IF(I34="","",MIN(L34,I34))</f>
        <v>56.866</v>
      </c>
      <c r="N34" s="225">
        <f t="shared" si="15"/>
        <v>9</v>
      </c>
      <c r="O34" s="184">
        <f>IF(F34="","",SUM(N34,F34))</f>
        <v>19</v>
      </c>
      <c r="P34" s="185">
        <f>IF(O34="","",RANK(O34,$O$23:$O$34,1))</f>
        <v>10</v>
      </c>
      <c r="Q34" s="186">
        <f>IF(P34="","",VLOOKUP(P34,'Bodové hodnocení'!$A$1:$B$20,2,FALSE))</f>
        <v>2</v>
      </c>
      <c r="R34" s="218"/>
      <c r="S34" s="218"/>
      <c r="T34" s="214"/>
    </row>
    <row r="35" spans="1:17" ht="1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56"/>
      <c r="Q35" s="32"/>
    </row>
  </sheetData>
  <sheetProtection selectLockedCells="1" selectUnlockedCells="1"/>
  <mergeCells count="21">
    <mergeCell ref="Q20:Q22"/>
    <mergeCell ref="M21:M22"/>
    <mergeCell ref="A1:Q1"/>
    <mergeCell ref="G3:N3"/>
    <mergeCell ref="O3:O5"/>
    <mergeCell ref="P3:P5"/>
    <mergeCell ref="Q3:Q5"/>
    <mergeCell ref="G20:N20"/>
    <mergeCell ref="J4:L4"/>
    <mergeCell ref="O20:O22"/>
    <mergeCell ref="P20:P22"/>
    <mergeCell ref="N21:N22"/>
    <mergeCell ref="A20:B21"/>
    <mergeCell ref="G4:I4"/>
    <mergeCell ref="C3:F4"/>
    <mergeCell ref="A3:B4"/>
    <mergeCell ref="M4:M5"/>
    <mergeCell ref="N4:N5"/>
    <mergeCell ref="C20:F21"/>
    <mergeCell ref="G21:I21"/>
    <mergeCell ref="J21:L21"/>
  </mergeCells>
  <printOptions/>
  <pageMargins left="0.7874015748031497" right="0.5118110236220472" top="0.7874015748031497" bottom="0.5905511811023623" header="0.5118110236220472" footer="0.31496062992125984"/>
  <pageSetup horizontalDpi="300" verticalDpi="300" orientation="landscape" paperSize="9" scale="64" r:id="rId1"/>
  <headerFooter alignWithMargins="0">
    <oddFooter>&amp;CHlučinská liga mládeže - 8. ročník 2019 / 2020&amp;RPro HLM zpracoval Durlák Jan</oddFooter>
  </headerFooter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="90" zoomScaleNormal="90" zoomScalePageLayoutView="0" workbookViewId="0" topLeftCell="A11">
      <selection activeCell="A1" sqref="A1:J29"/>
    </sheetView>
  </sheetViews>
  <sheetFormatPr defaultColWidth="9.140625" defaultRowHeight="15"/>
  <cols>
    <col min="1" max="1" width="9.140625" style="72" customWidth="1"/>
    <col min="2" max="2" width="20.8515625" style="72" customWidth="1"/>
    <col min="3" max="3" width="11.57421875" style="18" customWidth="1"/>
    <col min="4" max="8" width="11.57421875" style="72" customWidth="1"/>
    <col min="9" max="9" width="11.57421875" style="73" customWidth="1"/>
    <col min="10" max="10" width="11.57421875" style="72" customWidth="1"/>
    <col min="11" max="11" width="9.7109375" style="101" customWidth="1"/>
    <col min="12" max="17" width="9.140625" style="100" customWidth="1"/>
    <col min="18" max="16384" width="9.140625" style="18" customWidth="1"/>
  </cols>
  <sheetData>
    <row r="1" spans="1:11" ht="26.25" customHeight="1">
      <c r="A1" s="325" t="s">
        <v>68</v>
      </c>
      <c r="B1" s="325"/>
      <c r="C1" s="325"/>
      <c r="D1" s="325"/>
      <c r="E1" s="325"/>
      <c r="F1" s="325"/>
      <c r="G1" s="325"/>
      <c r="H1" s="325"/>
      <c r="I1" s="325"/>
      <c r="J1" s="325"/>
      <c r="K1" s="99"/>
    </row>
    <row r="2" spans="1:10" ht="28.5" thickBot="1">
      <c r="A2" s="326" t="s">
        <v>58</v>
      </c>
      <c r="B2" s="326"/>
      <c r="C2" s="326"/>
      <c r="D2" s="326"/>
      <c r="E2" s="326"/>
      <c r="F2" s="326"/>
      <c r="G2" s="326"/>
      <c r="H2" s="326"/>
      <c r="I2" s="326"/>
      <c r="J2" s="326"/>
    </row>
    <row r="3" spans="1:17" s="74" customFormat="1" ht="18" customHeight="1" thickBot="1">
      <c r="A3" s="94" t="s">
        <v>59</v>
      </c>
      <c r="B3" s="95" t="s">
        <v>2</v>
      </c>
      <c r="C3" s="131" t="s">
        <v>44</v>
      </c>
      <c r="D3" s="132" t="s">
        <v>56</v>
      </c>
      <c r="E3" s="132" t="s">
        <v>60</v>
      </c>
      <c r="F3" s="132" t="s">
        <v>61</v>
      </c>
      <c r="G3" s="133" t="s">
        <v>62</v>
      </c>
      <c r="H3" s="96" t="s">
        <v>63</v>
      </c>
      <c r="I3" s="97" t="s">
        <v>64</v>
      </c>
      <c r="J3" s="98" t="s">
        <v>38</v>
      </c>
      <c r="K3" s="102"/>
      <c r="L3" s="102"/>
      <c r="M3" s="102"/>
      <c r="N3" s="102"/>
      <c r="O3" s="102"/>
      <c r="P3" s="102"/>
      <c r="Q3" s="102"/>
    </row>
    <row r="4" spans="1:17" s="74" customFormat="1" ht="18" customHeight="1">
      <c r="A4" s="254" t="s">
        <v>16</v>
      </c>
      <c r="B4" s="258" t="s">
        <v>6</v>
      </c>
      <c r="C4" s="276">
        <v>0.0005872222222222222</v>
      </c>
      <c r="D4" s="277">
        <v>0.0006035995370370371</v>
      </c>
      <c r="E4" s="277">
        <v>0.0007134606481481481</v>
      </c>
      <c r="F4" s="277">
        <v>0.0007585532407407406</v>
      </c>
      <c r="G4" s="278">
        <v>0.0008407291666666666</v>
      </c>
      <c r="H4" s="199">
        <f>IF(G4="","",SUM(C4:G4))</f>
        <v>0.003503564814814815</v>
      </c>
      <c r="I4" s="75">
        <f aca="true" t="shared" si="0" ref="I4:I15">IF(H4="","",RANK(H4,$H$4:$H$15,1))</f>
        <v>1</v>
      </c>
      <c r="J4" s="104">
        <f>IF(I4="","",VLOOKUP(I4,'Bodové hodnocení'!$A$1:$B$20,2,FALSE))</f>
        <v>11</v>
      </c>
      <c r="K4" s="102"/>
      <c r="L4" s="102"/>
      <c r="M4" s="102"/>
      <c r="N4" s="102"/>
      <c r="O4" s="102"/>
      <c r="P4" s="102"/>
      <c r="Q4" s="102"/>
    </row>
    <row r="5" spans="1:17" s="74" customFormat="1" ht="18" customHeight="1">
      <c r="A5" s="254" t="s">
        <v>18</v>
      </c>
      <c r="B5" s="260" t="s">
        <v>13</v>
      </c>
      <c r="C5" s="279">
        <v>0.0006960069444444445</v>
      </c>
      <c r="D5" s="280">
        <v>0.0007024421296296296</v>
      </c>
      <c r="E5" s="280">
        <v>0.0007522800925925926</v>
      </c>
      <c r="F5" s="280">
        <v>0.0007853587962962965</v>
      </c>
      <c r="G5" s="262">
        <v>0.000790787037037037</v>
      </c>
      <c r="H5" s="196">
        <f>IF(G5="","",SUM(C5:G5))</f>
        <v>0.003726875</v>
      </c>
      <c r="I5" s="197">
        <f t="shared" si="0"/>
        <v>2</v>
      </c>
      <c r="J5" s="186">
        <f>IF(I5="","",VLOOKUP(I5,'Bodové hodnocení'!$A$1:$B$20,2,FALSE))</f>
        <v>10</v>
      </c>
      <c r="K5" s="102"/>
      <c r="L5" s="102"/>
      <c r="M5" s="102"/>
      <c r="N5" s="102"/>
      <c r="O5" s="102"/>
      <c r="P5" s="102"/>
      <c r="Q5" s="102"/>
    </row>
    <row r="6" spans="1:17" s="74" customFormat="1" ht="18" customHeight="1">
      <c r="A6" s="254" t="s">
        <v>19</v>
      </c>
      <c r="B6" s="260" t="s">
        <v>14</v>
      </c>
      <c r="C6" s="279">
        <v>0.0006802546296296296</v>
      </c>
      <c r="D6" s="280">
        <v>0.0007011226851851852</v>
      </c>
      <c r="E6" s="280">
        <v>0.0007710185185185184</v>
      </c>
      <c r="F6" s="280">
        <v>0.000855150462962963</v>
      </c>
      <c r="G6" s="262">
        <v>0.0008975810185185186</v>
      </c>
      <c r="H6" s="199">
        <f>IF(G6="","",SUM(C6:G6))</f>
        <v>0.003905127314814815</v>
      </c>
      <c r="I6" s="75">
        <f t="shared" si="0"/>
        <v>3</v>
      </c>
      <c r="J6" s="104">
        <f>IF(I6="","",VLOOKUP(I6,'Bodové hodnocení'!$A$1:$B$20,2,FALSE))</f>
        <v>9</v>
      </c>
      <c r="K6" s="102"/>
      <c r="L6" s="102"/>
      <c r="M6" s="102"/>
      <c r="N6" s="102"/>
      <c r="O6" s="102"/>
      <c r="P6" s="102"/>
      <c r="Q6" s="102"/>
    </row>
    <row r="7" spans="1:17" s="74" customFormat="1" ht="18" customHeight="1">
      <c r="A7" s="254" t="s">
        <v>20</v>
      </c>
      <c r="B7" s="263" t="s">
        <v>10</v>
      </c>
      <c r="C7" s="279">
        <v>0.0007833680555555555</v>
      </c>
      <c r="D7" s="280">
        <v>0.0008057175925925926</v>
      </c>
      <c r="E7" s="280">
        <v>0.0008068865740740741</v>
      </c>
      <c r="F7" s="280">
        <v>0.0008414699074074075</v>
      </c>
      <c r="G7" s="262">
        <v>0.0008644328703703704</v>
      </c>
      <c r="H7" s="196">
        <f>IF(G7="","",SUM(C7:G7))</f>
        <v>0.004101875</v>
      </c>
      <c r="I7" s="197">
        <f t="shared" si="0"/>
        <v>4</v>
      </c>
      <c r="J7" s="186">
        <f>IF(I7="","",VLOOKUP(I7,'Bodové hodnocení'!$A$1:$B$20,2,FALSE))</f>
        <v>8</v>
      </c>
      <c r="K7" s="102"/>
      <c r="L7" s="102"/>
      <c r="M7" s="102"/>
      <c r="N7" s="102"/>
      <c r="O7" s="102"/>
      <c r="P7" s="102"/>
      <c r="Q7" s="102"/>
    </row>
    <row r="8" spans="1:17" s="74" customFormat="1" ht="18" customHeight="1">
      <c r="A8" s="254" t="s">
        <v>21</v>
      </c>
      <c r="B8" s="263" t="s">
        <v>24</v>
      </c>
      <c r="C8" s="279">
        <v>0.0006953935185185185</v>
      </c>
      <c r="D8" s="280">
        <v>0.0007794212962962963</v>
      </c>
      <c r="E8" s="280">
        <v>0.0008827546296296297</v>
      </c>
      <c r="F8" s="280">
        <v>0.0008882986111111111</v>
      </c>
      <c r="G8" s="262">
        <v>0.0008883449074074075</v>
      </c>
      <c r="H8" s="199">
        <f>IF(G8="","",SUM(C8:G8))</f>
        <v>0.004134212962962963</v>
      </c>
      <c r="I8" s="75">
        <f t="shared" si="0"/>
        <v>5</v>
      </c>
      <c r="J8" s="104">
        <f>IF(I8="","",VLOOKUP(I8,'Bodové hodnocení'!$A$1:$B$20,2,FALSE))</f>
        <v>7</v>
      </c>
      <c r="K8" s="102"/>
      <c r="L8" s="102"/>
      <c r="M8" s="102"/>
      <c r="N8" s="102"/>
      <c r="O8" s="102"/>
      <c r="P8" s="102"/>
      <c r="Q8" s="102"/>
    </row>
    <row r="9" spans="1:17" s="74" customFormat="1" ht="18" customHeight="1">
      <c r="A9" s="254" t="s">
        <v>22</v>
      </c>
      <c r="B9" s="265" t="s">
        <v>4</v>
      </c>
      <c r="C9" s="279">
        <v>0.0006390856481481482</v>
      </c>
      <c r="D9" s="280">
        <v>0.0008981249999999999</v>
      </c>
      <c r="E9" s="280">
        <v>0.0009193287037037037</v>
      </c>
      <c r="F9" s="280">
        <v>0.0009242824074074073</v>
      </c>
      <c r="G9" s="262">
        <v>0.001000914351851852</v>
      </c>
      <c r="H9" s="196">
        <f aca="true" t="shared" si="1" ref="H9:H15">IF(G9="","",SUM(C9:G9))</f>
        <v>0.004381736111111111</v>
      </c>
      <c r="I9" s="197">
        <f t="shared" si="0"/>
        <v>6</v>
      </c>
      <c r="J9" s="186">
        <f>IF(I9="","",VLOOKUP(I9,'Bodové hodnocení'!$A$1:$B$20,2,FALSE))</f>
        <v>6</v>
      </c>
      <c r="K9" s="102"/>
      <c r="L9" s="102"/>
      <c r="M9" s="102"/>
      <c r="N9" s="102"/>
      <c r="O9" s="102"/>
      <c r="P9" s="102"/>
      <c r="Q9" s="102"/>
    </row>
    <row r="10" spans="1:17" s="74" customFormat="1" ht="18" customHeight="1">
      <c r="A10" s="254" t="s">
        <v>23</v>
      </c>
      <c r="B10" s="265" t="s">
        <v>5</v>
      </c>
      <c r="C10" s="279">
        <v>0.0007321874999999999</v>
      </c>
      <c r="D10" s="280">
        <v>0.0008411111111111112</v>
      </c>
      <c r="E10" s="280">
        <v>0.0009010416666666667</v>
      </c>
      <c r="F10" s="280">
        <v>0.0009277430555555555</v>
      </c>
      <c r="G10" s="262">
        <v>0.0011014699074074073</v>
      </c>
      <c r="H10" s="199">
        <f t="shared" si="1"/>
        <v>0.00450355324074074</v>
      </c>
      <c r="I10" s="75">
        <f t="shared" si="0"/>
        <v>7</v>
      </c>
      <c r="J10" s="104">
        <f>IF(I10="","",VLOOKUP(I10,'Bodové hodnocení'!$A$1:$B$20,2,FALSE))</f>
        <v>5</v>
      </c>
      <c r="K10" s="102"/>
      <c r="L10" s="102"/>
      <c r="M10" s="102"/>
      <c r="N10" s="102"/>
      <c r="O10" s="102"/>
      <c r="P10" s="102"/>
      <c r="Q10" s="102"/>
    </row>
    <row r="11" spans="1:17" s="74" customFormat="1" ht="18" customHeight="1">
      <c r="A11" s="254" t="s">
        <v>25</v>
      </c>
      <c r="B11" s="265" t="s">
        <v>8</v>
      </c>
      <c r="C11" s="279">
        <v>0.0008296180555555554</v>
      </c>
      <c r="D11" s="280">
        <v>0.0008540856481481482</v>
      </c>
      <c r="E11" s="280">
        <v>0.0008830092592592593</v>
      </c>
      <c r="F11" s="280">
        <v>0.0009438773148148148</v>
      </c>
      <c r="G11" s="262">
        <v>0.0010433333333333334</v>
      </c>
      <c r="H11" s="196">
        <f t="shared" si="1"/>
        <v>0.004553923611111111</v>
      </c>
      <c r="I11" s="197">
        <f t="shared" si="0"/>
        <v>8</v>
      </c>
      <c r="J11" s="186">
        <f>IF(I11="","",VLOOKUP(I11,'Bodové hodnocení'!$A$1:$B$20,2,FALSE))</f>
        <v>4</v>
      </c>
      <c r="K11" s="102"/>
      <c r="L11" s="102"/>
      <c r="M11" s="102"/>
      <c r="N11" s="102"/>
      <c r="O11" s="102"/>
      <c r="P11" s="102"/>
      <c r="Q11" s="102"/>
    </row>
    <row r="12" spans="1:17" s="74" customFormat="1" ht="18" customHeight="1">
      <c r="A12" s="254" t="s">
        <v>26</v>
      </c>
      <c r="B12" s="263" t="s">
        <v>7</v>
      </c>
      <c r="C12" s="279">
        <v>0.0007880902777777777</v>
      </c>
      <c r="D12" s="280">
        <v>0.000810474537037037</v>
      </c>
      <c r="E12" s="280">
        <v>0.0009473379629629631</v>
      </c>
      <c r="F12" s="280">
        <v>0.0010389467592592592</v>
      </c>
      <c r="G12" s="262">
        <v>0.0011257060185185187</v>
      </c>
      <c r="H12" s="199">
        <f t="shared" si="1"/>
        <v>0.004710555555555556</v>
      </c>
      <c r="I12" s="75">
        <f t="shared" si="0"/>
        <v>9</v>
      </c>
      <c r="J12" s="104">
        <f>IF(I12="","",VLOOKUP(I12,'Bodové hodnocení'!$A$1:$B$20,2,FALSE))</f>
        <v>3</v>
      </c>
      <c r="K12" s="102"/>
      <c r="L12" s="102"/>
      <c r="M12" s="102"/>
      <c r="N12" s="102"/>
      <c r="O12" s="102"/>
      <c r="P12" s="102"/>
      <c r="Q12" s="102"/>
    </row>
    <row r="13" spans="1:17" s="74" customFormat="1" ht="18" customHeight="1">
      <c r="A13" s="254" t="s">
        <v>27</v>
      </c>
      <c r="B13" s="269" t="s">
        <v>17</v>
      </c>
      <c r="C13" s="279">
        <v>0.0007968518518518519</v>
      </c>
      <c r="D13" s="280">
        <v>0.000953761574074074</v>
      </c>
      <c r="E13" s="280">
        <v>0.0009646874999999999</v>
      </c>
      <c r="F13" s="280">
        <v>0.0010152199074074076</v>
      </c>
      <c r="G13" s="262">
        <v>0.0011541435185185185</v>
      </c>
      <c r="H13" s="196">
        <f t="shared" si="1"/>
        <v>0.004884664351851852</v>
      </c>
      <c r="I13" s="197">
        <f t="shared" si="0"/>
        <v>10</v>
      </c>
      <c r="J13" s="186">
        <f>IF(I13="","",VLOOKUP(I13,'Bodové hodnocení'!$A$1:$B$20,2,FALSE))</f>
        <v>2</v>
      </c>
      <c r="K13" s="102"/>
      <c r="L13" s="102"/>
      <c r="M13" s="102"/>
      <c r="N13" s="102"/>
      <c r="O13" s="102"/>
      <c r="P13" s="102"/>
      <c r="Q13" s="102"/>
    </row>
    <row r="14" spans="1:17" s="74" customFormat="1" ht="18" customHeight="1">
      <c r="A14" s="254" t="s">
        <v>28</v>
      </c>
      <c r="B14" s="269" t="s">
        <v>9</v>
      </c>
      <c r="C14" s="279">
        <v>0.0008017476851851851</v>
      </c>
      <c r="D14" s="280">
        <v>0.0009278356481481482</v>
      </c>
      <c r="E14" s="280">
        <v>0.0010060648148148149</v>
      </c>
      <c r="F14" s="280">
        <v>0.0011553935185185185</v>
      </c>
      <c r="G14" s="262">
        <v>0.0011917824074074072</v>
      </c>
      <c r="H14" s="199">
        <f t="shared" si="1"/>
        <v>0.005082824074074074</v>
      </c>
      <c r="I14" s="75">
        <f t="shared" si="0"/>
        <v>11</v>
      </c>
      <c r="J14" s="104">
        <f>IF(I14="","",VLOOKUP(I14,'Bodové hodnocení'!$A$1:$B$20,2,FALSE))</f>
        <v>1</v>
      </c>
      <c r="K14" s="102"/>
      <c r="L14" s="102"/>
      <c r="M14" s="102"/>
      <c r="N14" s="102"/>
      <c r="O14" s="102"/>
      <c r="P14" s="102"/>
      <c r="Q14" s="102"/>
    </row>
    <row r="15" spans="1:17" s="74" customFormat="1" ht="18" customHeight="1" thickBot="1">
      <c r="A15" s="281" t="s">
        <v>30</v>
      </c>
      <c r="B15" s="282" t="s">
        <v>12</v>
      </c>
      <c r="C15" s="283">
        <v>0.000802372685185185</v>
      </c>
      <c r="D15" s="284">
        <v>0.0010693402777777778</v>
      </c>
      <c r="E15" s="284">
        <v>0.0011943750000000001</v>
      </c>
      <c r="F15" s="284">
        <v>0.0012110532407407408</v>
      </c>
      <c r="G15" s="285">
        <v>0.006944444444444444</v>
      </c>
      <c r="H15" s="196">
        <f t="shared" si="1"/>
        <v>0.011221585648148149</v>
      </c>
      <c r="I15" s="197">
        <f t="shared" si="0"/>
        <v>12</v>
      </c>
      <c r="J15" s="186">
        <f>IF(I15="","",VLOOKUP(I15,'Bodové hodnocení'!$A$1:$B$20,2,FALSE))</f>
        <v>1</v>
      </c>
      <c r="K15" s="102"/>
      <c r="L15" s="102"/>
      <c r="M15" s="102"/>
      <c r="N15" s="102"/>
      <c r="O15" s="102"/>
      <c r="P15" s="102"/>
      <c r="Q15" s="102"/>
    </row>
    <row r="16" spans="1:17" s="74" customFormat="1" ht="29.25" customHeight="1" thickBot="1">
      <c r="A16" s="327" t="s">
        <v>65</v>
      </c>
      <c r="B16" s="327"/>
      <c r="C16" s="326"/>
      <c r="D16" s="326"/>
      <c r="E16" s="326"/>
      <c r="F16" s="326"/>
      <c r="G16" s="326"/>
      <c r="H16" s="327"/>
      <c r="I16" s="327"/>
      <c r="J16" s="327"/>
      <c r="K16" s="102"/>
      <c r="L16" s="102"/>
      <c r="M16" s="102"/>
      <c r="N16" s="102"/>
      <c r="O16" s="102"/>
      <c r="P16" s="102"/>
      <c r="Q16" s="102"/>
    </row>
    <row r="17" spans="1:17" s="74" customFormat="1" ht="18" customHeight="1" thickBot="1">
      <c r="A17" s="105" t="s">
        <v>59</v>
      </c>
      <c r="B17" s="106" t="s">
        <v>2</v>
      </c>
      <c r="C17" s="107" t="s">
        <v>44</v>
      </c>
      <c r="D17" s="108" t="s">
        <v>56</v>
      </c>
      <c r="E17" s="108" t="s">
        <v>60</v>
      </c>
      <c r="F17" s="108" t="s">
        <v>61</v>
      </c>
      <c r="G17" s="109" t="s">
        <v>62</v>
      </c>
      <c r="H17" s="110" t="s">
        <v>63</v>
      </c>
      <c r="I17" s="111" t="s">
        <v>64</v>
      </c>
      <c r="J17" s="112" t="s">
        <v>38</v>
      </c>
      <c r="K17" s="102"/>
      <c r="L17" s="102"/>
      <c r="M17" s="102"/>
      <c r="N17" s="102"/>
      <c r="O17" s="102"/>
      <c r="P17" s="102"/>
      <c r="Q17" s="102"/>
    </row>
    <row r="18" spans="1:17" s="74" customFormat="1" ht="18" customHeight="1" thickBot="1">
      <c r="A18" s="254" t="s">
        <v>16</v>
      </c>
      <c r="B18" s="255" t="s">
        <v>4</v>
      </c>
      <c r="C18" s="256">
        <v>0.0005633217592592593</v>
      </c>
      <c r="D18" s="257">
        <v>0.0005839930555555556</v>
      </c>
      <c r="E18" s="256">
        <v>0.0006259259259259259</v>
      </c>
      <c r="F18" s="256">
        <v>0.0006850462962962963</v>
      </c>
      <c r="G18" s="257">
        <v>0.0007322222222222222</v>
      </c>
      <c r="H18" s="200">
        <f>IF(G18="","",SUM(C18:G18))</f>
        <v>0.0031905092592592597</v>
      </c>
      <c r="I18" s="130">
        <f aca="true" t="shared" si="2" ref="I18:I29">IF(H18="","",RANK(H18,$H$18:$H$29,1))</f>
        <v>1</v>
      </c>
      <c r="J18" s="129">
        <f>IF(I18="","",VLOOKUP(I18,'Bodové hodnocení'!$A$1:$B$20,2,FALSE))</f>
        <v>11</v>
      </c>
      <c r="K18" s="102"/>
      <c r="L18" s="102"/>
      <c r="M18" s="102"/>
      <c r="N18" s="102"/>
      <c r="O18" s="102"/>
      <c r="P18" s="102"/>
      <c r="Q18" s="102"/>
    </row>
    <row r="19" spans="1:17" s="74" customFormat="1" ht="18" customHeight="1">
      <c r="A19" s="254" t="s">
        <v>18</v>
      </c>
      <c r="B19" s="258" t="s">
        <v>14</v>
      </c>
      <c r="C19" s="259">
        <v>0.0005821296296296296</v>
      </c>
      <c r="D19" s="257">
        <v>0.0006297337962962963</v>
      </c>
      <c r="E19" s="256">
        <v>0.0006437847222222221</v>
      </c>
      <c r="F19" s="257">
        <v>0.0006915625</v>
      </c>
      <c r="G19" s="256">
        <v>0.0007375231481481482</v>
      </c>
      <c r="H19" s="198">
        <f>IF(G19="","",SUM(C19:G19))</f>
        <v>0.003284733796296296</v>
      </c>
      <c r="I19" s="201">
        <f t="shared" si="2"/>
        <v>2</v>
      </c>
      <c r="J19" s="186">
        <f>IF(I19="","",VLOOKUP(I19,'Bodové hodnocení'!$A$1:$B$20,2,FALSE))</f>
        <v>10</v>
      </c>
      <c r="K19" s="102"/>
      <c r="L19" s="102"/>
      <c r="M19" s="102"/>
      <c r="N19" s="102"/>
      <c r="O19" s="102"/>
      <c r="P19" s="102"/>
      <c r="Q19" s="102"/>
    </row>
    <row r="20" spans="1:17" s="74" customFormat="1" ht="18" customHeight="1">
      <c r="A20" s="254" t="s">
        <v>19</v>
      </c>
      <c r="B20" s="260" t="s">
        <v>29</v>
      </c>
      <c r="C20" s="257">
        <v>0.0006270138888888889</v>
      </c>
      <c r="D20" s="257">
        <v>0.0006303240740740741</v>
      </c>
      <c r="E20" s="257">
        <v>0.0006439814814814815</v>
      </c>
      <c r="F20" s="257">
        <v>0.0006624768518518519</v>
      </c>
      <c r="G20" s="261">
        <v>0.0007996064814814814</v>
      </c>
      <c r="H20" s="200">
        <f>IF(G20="","",SUM(C20:G20))</f>
        <v>0.0033634027777777777</v>
      </c>
      <c r="I20" s="130">
        <f t="shared" si="2"/>
        <v>3</v>
      </c>
      <c r="J20" s="104">
        <f>IF(I20="","",VLOOKUP(I20,'Bodové hodnocení'!$A$1:$B$20,2,FALSE))</f>
        <v>9</v>
      </c>
      <c r="K20" s="102"/>
      <c r="L20" s="102"/>
      <c r="M20" s="102"/>
      <c r="N20" s="102"/>
      <c r="O20" s="102"/>
      <c r="P20" s="102"/>
      <c r="Q20" s="102"/>
    </row>
    <row r="21" spans="1:17" s="74" customFormat="1" ht="18" customHeight="1" thickBot="1">
      <c r="A21" s="254" t="s">
        <v>20</v>
      </c>
      <c r="B21" s="260" t="s">
        <v>12</v>
      </c>
      <c r="C21" s="257">
        <v>0.0006452314814814814</v>
      </c>
      <c r="D21" s="257">
        <v>0.0006635300925925926</v>
      </c>
      <c r="E21" s="257">
        <v>0.0006786342592592591</v>
      </c>
      <c r="F21" s="257">
        <v>0.0007101157407407408</v>
      </c>
      <c r="G21" s="262">
        <v>0.0007709490740740741</v>
      </c>
      <c r="H21" s="198">
        <f aca="true" t="shared" si="3" ref="H21:H29">IF(G21="","",SUM(C21:G21))</f>
        <v>0.003468460648148148</v>
      </c>
      <c r="I21" s="201">
        <f t="shared" si="2"/>
        <v>4</v>
      </c>
      <c r="J21" s="186">
        <f>IF(I21="","",VLOOKUP(I21,'Bodové hodnocení'!$A$1:$B$20,2,FALSE))</f>
        <v>8</v>
      </c>
      <c r="K21" s="102"/>
      <c r="L21" s="102"/>
      <c r="M21" s="102"/>
      <c r="N21" s="102"/>
      <c r="O21" s="102"/>
      <c r="P21" s="102"/>
      <c r="Q21" s="102"/>
    </row>
    <row r="22" spans="1:17" s="74" customFormat="1" ht="18" customHeight="1" thickTop="1">
      <c r="A22" s="254" t="s">
        <v>21</v>
      </c>
      <c r="B22" s="263" t="s">
        <v>5</v>
      </c>
      <c r="C22" s="264">
        <v>0.000595787037037037</v>
      </c>
      <c r="D22" s="257">
        <v>0.0006899537037037038</v>
      </c>
      <c r="E22" s="257">
        <v>0.0006910185185185184</v>
      </c>
      <c r="F22" s="257">
        <v>0.0007549189814814814</v>
      </c>
      <c r="G22" s="257">
        <v>0.0007642824074074073</v>
      </c>
      <c r="H22" s="200">
        <f t="shared" si="3"/>
        <v>0.003495960648148148</v>
      </c>
      <c r="I22" s="130">
        <f t="shared" si="2"/>
        <v>5</v>
      </c>
      <c r="J22" s="104">
        <f>IF(I22="","",VLOOKUP(I22,'Bodové hodnocení'!$A$1:$B$20,2,FALSE))</f>
        <v>7</v>
      </c>
      <c r="K22" s="102"/>
      <c r="L22" s="102"/>
      <c r="M22" s="102"/>
      <c r="N22" s="102"/>
      <c r="O22" s="102"/>
      <c r="P22" s="102"/>
      <c r="Q22" s="102"/>
    </row>
    <row r="23" spans="1:17" s="76" customFormat="1" ht="18" customHeight="1">
      <c r="A23" s="254" t="s">
        <v>22</v>
      </c>
      <c r="B23" s="263" t="s">
        <v>6</v>
      </c>
      <c r="C23" s="257">
        <v>0.0006169907407407408</v>
      </c>
      <c r="D23" s="257">
        <v>0.0006228703703703704</v>
      </c>
      <c r="E23" s="257">
        <v>0.000736724537037037</v>
      </c>
      <c r="F23" s="257">
        <v>0.0007829513888888889</v>
      </c>
      <c r="G23" s="257">
        <v>0.0008700925925925926</v>
      </c>
      <c r="H23" s="198">
        <f t="shared" si="3"/>
        <v>0.00362962962962963</v>
      </c>
      <c r="I23" s="201">
        <f t="shared" si="2"/>
        <v>6</v>
      </c>
      <c r="J23" s="186">
        <f>IF(I23="","",VLOOKUP(I23,'Bodové hodnocení'!$A$1:$B$20,2,FALSE))</f>
        <v>6</v>
      </c>
      <c r="K23" s="102"/>
      <c r="L23" s="102"/>
      <c r="M23" s="103"/>
      <c r="N23" s="103"/>
      <c r="O23" s="103"/>
      <c r="P23" s="103"/>
      <c r="Q23" s="103"/>
    </row>
    <row r="24" spans="1:17" s="74" customFormat="1" ht="18" customHeight="1">
      <c r="A24" s="254" t="s">
        <v>23</v>
      </c>
      <c r="B24" s="265" t="s">
        <v>13</v>
      </c>
      <c r="C24" s="257">
        <v>0.0005735648148148148</v>
      </c>
      <c r="D24" s="256">
        <v>0.0006696412037037037</v>
      </c>
      <c r="E24" s="256">
        <v>0.0007166782407407407</v>
      </c>
      <c r="F24" s="257">
        <v>0.0008023263888888888</v>
      </c>
      <c r="G24" s="257">
        <v>0.0008913194444444445</v>
      </c>
      <c r="H24" s="200">
        <f t="shared" si="3"/>
        <v>0.0036535300925925928</v>
      </c>
      <c r="I24" s="130">
        <f t="shared" si="2"/>
        <v>7</v>
      </c>
      <c r="J24" s="104">
        <f>IF(I24="","",VLOOKUP(I24,'Bodové hodnocení'!$A$1:$B$20,2,FALSE))</f>
        <v>5</v>
      </c>
      <c r="K24" s="102"/>
      <c r="L24" s="102"/>
      <c r="M24" s="102"/>
      <c r="N24" s="102"/>
      <c r="O24" s="102"/>
      <c r="P24" s="102"/>
      <c r="Q24" s="102"/>
    </row>
    <row r="25" spans="1:17" s="74" customFormat="1" ht="18" customHeight="1">
      <c r="A25" s="254" t="s">
        <v>25</v>
      </c>
      <c r="B25" s="265" t="s">
        <v>67</v>
      </c>
      <c r="C25" s="257">
        <v>0.000644375</v>
      </c>
      <c r="D25" s="257">
        <v>0.0007252546296296296</v>
      </c>
      <c r="E25" s="256">
        <v>0.0007416319444444444</v>
      </c>
      <c r="F25" s="257">
        <v>0.0007866898148148148</v>
      </c>
      <c r="G25" s="261">
        <v>0.0008107291666666667</v>
      </c>
      <c r="H25" s="198">
        <f t="shared" si="3"/>
        <v>0.0037086805555555553</v>
      </c>
      <c r="I25" s="201">
        <f t="shared" si="2"/>
        <v>8</v>
      </c>
      <c r="J25" s="186">
        <f>IF(I25="","",VLOOKUP(I25,'Bodové hodnocení'!$A$1:$B$20,2,FALSE))</f>
        <v>4</v>
      </c>
      <c r="K25" s="102"/>
      <c r="L25" s="102"/>
      <c r="M25" s="102"/>
      <c r="N25" s="102"/>
      <c r="O25" s="102"/>
      <c r="P25" s="102"/>
      <c r="Q25" s="102"/>
    </row>
    <row r="26" spans="1:17" s="74" customFormat="1" ht="18" customHeight="1">
      <c r="A26" s="254" t="s">
        <v>26</v>
      </c>
      <c r="B26" s="263" t="s">
        <v>24</v>
      </c>
      <c r="C26" s="256">
        <v>0.0006522685185185186</v>
      </c>
      <c r="D26" s="257">
        <v>0.0006584027777777778</v>
      </c>
      <c r="E26" s="266">
        <v>0.000762638888888889</v>
      </c>
      <c r="F26" s="267">
        <v>0.0007698263888888889</v>
      </c>
      <c r="G26" s="268">
        <v>0.0009325925925925926</v>
      </c>
      <c r="H26" s="200">
        <f t="shared" si="3"/>
        <v>0.003775729166666667</v>
      </c>
      <c r="I26" s="130">
        <f t="shared" si="2"/>
        <v>9</v>
      </c>
      <c r="J26" s="104">
        <f>IF(I26="","",VLOOKUP(I26,'Bodové hodnocení'!$A$1:$B$20,2,FALSE))</f>
        <v>3</v>
      </c>
      <c r="K26" s="102"/>
      <c r="L26" s="102"/>
      <c r="M26" s="102"/>
      <c r="N26" s="102"/>
      <c r="O26" s="102"/>
      <c r="P26" s="102"/>
      <c r="Q26" s="102"/>
    </row>
    <row r="27" spans="1:17" s="74" customFormat="1" ht="18" customHeight="1">
      <c r="A27" s="254" t="s">
        <v>27</v>
      </c>
      <c r="B27" s="269" t="s">
        <v>7</v>
      </c>
      <c r="C27" s="257">
        <v>0.0006438310185185185</v>
      </c>
      <c r="D27" s="257">
        <v>0.0007101041666666667</v>
      </c>
      <c r="E27" s="257">
        <v>0.0007297916666666667</v>
      </c>
      <c r="F27" s="257">
        <v>0.0007763078703703703</v>
      </c>
      <c r="G27" s="257">
        <v>0.0010303240740740741</v>
      </c>
      <c r="H27" s="198">
        <f>IF(G27="","",SUM(C27:G27))</f>
        <v>0.0038903587962962963</v>
      </c>
      <c r="I27" s="201">
        <f t="shared" si="2"/>
        <v>10</v>
      </c>
      <c r="J27" s="186">
        <f>IF(I27="","",VLOOKUP(I27,'Bodové hodnocení'!$A$1:$B$20,2,FALSE))</f>
        <v>2</v>
      </c>
      <c r="K27" s="102"/>
      <c r="L27" s="102"/>
      <c r="M27" s="102"/>
      <c r="N27" s="102"/>
      <c r="O27" s="102"/>
      <c r="P27" s="102"/>
      <c r="Q27" s="102"/>
    </row>
    <row r="28" spans="1:17" s="74" customFormat="1" ht="18" customHeight="1">
      <c r="A28" s="270" t="s">
        <v>28</v>
      </c>
      <c r="B28" s="258" t="s">
        <v>8</v>
      </c>
      <c r="C28" s="256">
        <v>0.0006582407407407407</v>
      </c>
      <c r="D28" s="256">
        <v>0.0007427199074074073</v>
      </c>
      <c r="E28" s="256">
        <v>0.0009376157407407407</v>
      </c>
      <c r="F28" s="256">
        <v>0.0009725462962962962</v>
      </c>
      <c r="G28" s="257">
        <v>0.0007232638888888888</v>
      </c>
      <c r="H28" s="200">
        <f t="shared" si="3"/>
        <v>0.004034386574074074</v>
      </c>
      <c r="I28" s="130">
        <f t="shared" si="2"/>
        <v>11</v>
      </c>
      <c r="J28" s="104">
        <f>IF(I28="","",VLOOKUP(I28,'Bodové hodnocení'!$A$1:$B$20,2,FALSE))</f>
        <v>1</v>
      </c>
      <c r="K28" s="102"/>
      <c r="L28" s="102"/>
      <c r="M28" s="102"/>
      <c r="N28" s="102"/>
      <c r="O28" s="102"/>
      <c r="P28" s="102"/>
      <c r="Q28" s="102"/>
    </row>
    <row r="29" spans="1:17" s="74" customFormat="1" ht="18" customHeight="1" thickBot="1">
      <c r="A29" s="271" t="s">
        <v>30</v>
      </c>
      <c r="B29" s="272" t="s">
        <v>17</v>
      </c>
      <c r="C29" s="273">
        <v>0.000684537037037037</v>
      </c>
      <c r="D29" s="274">
        <v>0.0007166666666666667</v>
      </c>
      <c r="E29" s="275">
        <v>0.006944444444444444</v>
      </c>
      <c r="F29" s="275">
        <v>0.006944444444444444</v>
      </c>
      <c r="G29" s="275">
        <v>0.006944444444444444</v>
      </c>
      <c r="H29" s="198">
        <f t="shared" si="3"/>
        <v>0.022234537037037035</v>
      </c>
      <c r="I29" s="201">
        <f t="shared" si="2"/>
        <v>12</v>
      </c>
      <c r="J29" s="186">
        <f>IF(I29="","",VLOOKUP(I29,'Bodové hodnocení'!$A$1:$B$20,2,FALSE))</f>
        <v>1</v>
      </c>
      <c r="K29" s="102"/>
      <c r="L29" s="102"/>
      <c r="M29" s="102"/>
      <c r="N29" s="102"/>
      <c r="O29" s="102"/>
      <c r="P29" s="102"/>
      <c r="Q29" s="102"/>
    </row>
    <row r="30" spans="1:17" s="74" customFormat="1" ht="15.75" customHeight="1">
      <c r="A30" s="202"/>
      <c r="B30" s="203"/>
      <c r="C30" s="204"/>
      <c r="D30" s="202"/>
      <c r="E30" s="202"/>
      <c r="F30" s="202"/>
      <c r="G30" s="202"/>
      <c r="H30" s="202"/>
      <c r="I30" s="205"/>
      <c r="J30" s="202"/>
      <c r="K30" s="102"/>
      <c r="L30" s="102"/>
      <c r="M30" s="102"/>
      <c r="N30" s="102"/>
      <c r="O30" s="102"/>
      <c r="P30" s="102"/>
      <c r="Q30" s="102"/>
    </row>
    <row r="31" spans="1:17" s="74" customFormat="1" ht="15.75" customHeight="1">
      <c r="A31" s="72"/>
      <c r="B31" s="72"/>
      <c r="C31" s="18"/>
      <c r="D31" s="72"/>
      <c r="E31" s="72"/>
      <c r="F31" s="72"/>
      <c r="G31" s="72"/>
      <c r="H31" s="72"/>
      <c r="I31" s="73"/>
      <c r="J31" s="72"/>
      <c r="K31" s="102"/>
      <c r="L31" s="102"/>
      <c r="M31" s="102"/>
      <c r="N31" s="102"/>
      <c r="O31" s="102"/>
      <c r="P31" s="102"/>
      <c r="Q31" s="102"/>
    </row>
  </sheetData>
  <sheetProtection selectLockedCells="1" selectUnlockedCells="1"/>
  <mergeCells count="3">
    <mergeCell ref="A1:J1"/>
    <mergeCell ref="A2:J2"/>
    <mergeCell ref="A16:J16"/>
  </mergeCells>
  <conditionalFormatting sqref="C18">
    <cfRule type="expression" priority="113" dxfId="0" stopIfTrue="1">
      <formula>MOD(ROW(C19)-ROW($A$4)+$N$1,$M$1+$N$1)&lt;$N$1</formula>
    </cfRule>
  </conditionalFormatting>
  <conditionalFormatting sqref="D18">
    <cfRule type="expression" priority="112" dxfId="0" stopIfTrue="1">
      <formula>MOD(ROW(D19)-ROW($A$4)+$N$1,$M$1+$N$1)&lt;$N$1</formula>
    </cfRule>
  </conditionalFormatting>
  <conditionalFormatting sqref="E18">
    <cfRule type="expression" priority="111" dxfId="0" stopIfTrue="1">
      <formula>MOD(ROW(E18)-ROW($A$3)+$N$1,$M$1+$N$1)&lt;$N$1</formula>
    </cfRule>
  </conditionalFormatting>
  <conditionalFormatting sqref="F18">
    <cfRule type="expression" priority="110" dxfId="0" stopIfTrue="1">
      <formula>MOD(ROW(F19)-ROW($A$4)+$N$1,$M$1+$N$1)&lt;$N$1</formula>
    </cfRule>
  </conditionalFormatting>
  <conditionalFormatting sqref="G18">
    <cfRule type="expression" priority="109" dxfId="0" stopIfTrue="1">
      <formula>MOD(ROW(G19)-ROW($A$4)+$N$1,$M$1+$N$1)&lt;$N$1</formula>
    </cfRule>
  </conditionalFormatting>
  <conditionalFormatting sqref="C19">
    <cfRule type="expression" priority="108" dxfId="0" stopIfTrue="1">
      <formula>MOD(ROW(C20)-ROW($A$4)+$N$1,$M$1+$N$1)&lt;$N$1</formula>
    </cfRule>
  </conditionalFormatting>
  <conditionalFormatting sqref="D19">
    <cfRule type="expression" priority="107" dxfId="0" stopIfTrue="1">
      <formula>MOD(ROW(D19)-ROW($A$3)+$N$1,$M$1+$N$1)&lt;$N$1</formula>
    </cfRule>
  </conditionalFormatting>
  <conditionalFormatting sqref="E19">
    <cfRule type="expression" priority="106" dxfId="0" stopIfTrue="1">
      <formula>MOD(ROW(E19)-ROW($A$3)+$N$1,$M$1+$N$1)&lt;$N$1</formula>
    </cfRule>
  </conditionalFormatting>
  <conditionalFormatting sqref="F19">
    <cfRule type="expression" priority="105" dxfId="0" stopIfTrue="1">
      <formula>MOD(ROW(F20)-ROW($A$4)+$N$1,$M$1+$N$1)&lt;$N$1</formula>
    </cfRule>
  </conditionalFormatting>
  <conditionalFormatting sqref="G19">
    <cfRule type="expression" priority="104" dxfId="0" stopIfTrue="1">
      <formula>MOD(ROW(G20)-ROW($A$4)+$N$1,$M$1+$N$1)&lt;$N$1</formula>
    </cfRule>
  </conditionalFormatting>
  <conditionalFormatting sqref="C20">
    <cfRule type="expression" priority="103" dxfId="0" stopIfTrue="1">
      <formula>MOD(ROW(C21)-ROW($A$4)+$N$1,$M$1+$N$1)&lt;$N$1</formula>
    </cfRule>
  </conditionalFormatting>
  <conditionalFormatting sqref="D20">
    <cfRule type="expression" priority="102" dxfId="0" stopIfTrue="1">
      <formula>MOD(ROW(D21)-ROW($A$4)+$N$1,$M$1+$N$1)&lt;$N$1</formula>
    </cfRule>
  </conditionalFormatting>
  <conditionalFormatting sqref="E20">
    <cfRule type="expression" priority="101" dxfId="0" stopIfTrue="1">
      <formula>MOD(ROW(E21)-ROW($A$4)+$N$1,$M$1+$N$1)&lt;$N$1</formula>
    </cfRule>
  </conditionalFormatting>
  <conditionalFormatting sqref="F20">
    <cfRule type="expression" priority="100" dxfId="0" stopIfTrue="1">
      <formula>MOD(ROW(F21)-ROW($A$4)+$N$1,$M$1+$N$1)&lt;$N$1</formula>
    </cfRule>
  </conditionalFormatting>
  <conditionalFormatting sqref="C21">
    <cfRule type="expression" priority="99" dxfId="0" stopIfTrue="1">
      <formula>MOD(ROW(C21)-ROW($A$3)+$N$1,$M$1+$N$1)&lt;$N$1</formula>
    </cfRule>
  </conditionalFormatting>
  <conditionalFormatting sqref="D21">
    <cfRule type="expression" priority="98" dxfId="0" stopIfTrue="1">
      <formula>MOD(ROW(D21)-ROW($A$3)+$N$1,$M$1+$N$1)&lt;$N$1</formula>
    </cfRule>
  </conditionalFormatting>
  <conditionalFormatting sqref="E21">
    <cfRule type="expression" priority="97" dxfId="0" stopIfTrue="1">
      <formula>MOD(ROW(E21)-ROW($A$3)+$N$1,$M$1+$N$1)&lt;$N$1</formula>
    </cfRule>
  </conditionalFormatting>
  <conditionalFormatting sqref="F21">
    <cfRule type="expression" priority="96" dxfId="0" stopIfTrue="1">
      <formula>MOD(ROW(F21)-ROW($A$3)+$N$1,$M$1+$N$1)&lt;$N$1</formula>
    </cfRule>
  </conditionalFormatting>
  <conditionalFormatting sqref="C22">
    <cfRule type="expression" priority="95" dxfId="0" stopIfTrue="1">
      <formula>MOD(ROW(C22)-ROW($A$3)+$N$1,$M$1+$N$1)&lt;$N$1</formula>
    </cfRule>
  </conditionalFormatting>
  <conditionalFormatting sqref="D22">
    <cfRule type="expression" priority="94" dxfId="0" stopIfTrue="1">
      <formula>MOD(ROW(D23)-ROW($A$4)+$N$1,$M$1+$N$1)&lt;$N$1</formula>
    </cfRule>
  </conditionalFormatting>
  <conditionalFormatting sqref="E22">
    <cfRule type="expression" priority="93" dxfId="0" stopIfTrue="1">
      <formula>MOD(ROW(E22)-ROW($A$3)+$N$1,$M$1+$N$1)&lt;$N$1</formula>
    </cfRule>
  </conditionalFormatting>
  <conditionalFormatting sqref="F22">
    <cfRule type="expression" priority="92" dxfId="0" stopIfTrue="1">
      <formula>MOD(ROW(F22)-ROW($A$3)+$N$1,$M$1+$N$1)&lt;$N$1</formula>
    </cfRule>
  </conditionalFormatting>
  <conditionalFormatting sqref="G22">
    <cfRule type="expression" priority="91" dxfId="0" stopIfTrue="1">
      <formula>MOD(ROW(G23)-ROW($A$4)+$N$1,$M$1+$N$1)&lt;$N$1</formula>
    </cfRule>
  </conditionalFormatting>
  <conditionalFormatting sqref="C23">
    <cfRule type="expression" priority="90" dxfId="0" stopIfTrue="1">
      <formula>MOD(ROW(C24)-ROW($A$4)+$N$1,$M$1+$N$1)&lt;$N$1</formula>
    </cfRule>
  </conditionalFormatting>
  <conditionalFormatting sqref="D23">
    <cfRule type="expression" priority="89" dxfId="0" stopIfTrue="1">
      <formula>MOD(ROW(D24)-ROW($A$4)+$N$1,$M$1+$N$1)&lt;$N$1</formula>
    </cfRule>
  </conditionalFormatting>
  <conditionalFormatting sqref="E23">
    <cfRule type="expression" priority="88" dxfId="0" stopIfTrue="1">
      <formula>MOD(ROW(E24)-ROW($A$4)+$N$1,$M$1+$N$1)&lt;$N$1</formula>
    </cfRule>
  </conditionalFormatting>
  <conditionalFormatting sqref="F23">
    <cfRule type="expression" priority="87" dxfId="0" stopIfTrue="1">
      <formula>MOD(ROW(F24)-ROW($A$4)+$N$1,$M$1+$N$1)&lt;$N$1</formula>
    </cfRule>
  </conditionalFormatting>
  <conditionalFormatting sqref="G23">
    <cfRule type="expression" priority="86" dxfId="0" stopIfTrue="1">
      <formula>MOD(ROW(G24)-ROW($A$4)+$N$1,$M$1+$N$1)&lt;$N$1</formula>
    </cfRule>
  </conditionalFormatting>
  <conditionalFormatting sqref="E26">
    <cfRule type="expression" priority="85" dxfId="0" stopIfTrue="1">
      <formula>MOD(ROW(E26)-ROW($A$3)+$N$1,$M$1+$N$1)&lt;$N$1</formula>
    </cfRule>
  </conditionalFormatting>
  <conditionalFormatting sqref="F26">
    <cfRule type="expression" priority="84" dxfId="0" stopIfTrue="1">
      <formula>MOD(ROW(F27)-ROW($A$4)+$N$1,$M$1+$N$1)&lt;$N$1</formula>
    </cfRule>
  </conditionalFormatting>
  <conditionalFormatting sqref="G26">
    <cfRule type="expression" priority="83" dxfId="0" stopIfTrue="1">
      <formula>MOD(ROW(G26)-ROW($A$3)+$N$1,$M$1+$N$1)&lt;$N$1</formula>
    </cfRule>
  </conditionalFormatting>
  <conditionalFormatting sqref="C24">
    <cfRule type="expression" priority="82" dxfId="0" stopIfTrue="1">
      <formula>MOD(ROW(C24)-ROW($A$3)+$N$1,$M$1+$N$1)&lt;$N$1</formula>
    </cfRule>
  </conditionalFormatting>
  <conditionalFormatting sqref="D24">
    <cfRule type="expression" priority="81" dxfId="0" stopIfTrue="1">
      <formula>MOD(ROW(D25)-ROW($A$4)+$N$1,$M$1+$N$1)&lt;$N$1</formula>
    </cfRule>
  </conditionalFormatting>
  <conditionalFormatting sqref="E24">
    <cfRule type="expression" priority="80" dxfId="0" stopIfTrue="1">
      <formula>MOD(ROW(E24)-ROW($A$3)+$N$1,$M$1+$N$1)&lt;$N$1</formula>
    </cfRule>
  </conditionalFormatting>
  <conditionalFormatting sqref="F24">
    <cfRule type="expression" priority="79" dxfId="0" stopIfTrue="1">
      <formula>MOD(ROW(F25)-ROW($A$4)+$N$1,$M$1+$N$1)&lt;$N$1</formula>
    </cfRule>
  </conditionalFormatting>
  <conditionalFormatting sqref="G24">
    <cfRule type="expression" priority="78" dxfId="0" stopIfTrue="1">
      <formula>MOD(ROW(G24)-ROW($A$3)+$N$1,$M$1+$N$1)&lt;$N$1</formula>
    </cfRule>
  </conditionalFormatting>
  <conditionalFormatting sqref="C25">
    <cfRule type="expression" priority="77" dxfId="0" stopIfTrue="1">
      <formula>MOD(ROW(C26)-ROW($A$4)+$N$1,$M$1+$N$1)&lt;$N$1</formula>
    </cfRule>
  </conditionalFormatting>
  <conditionalFormatting sqref="D25">
    <cfRule type="expression" priority="76" dxfId="0" stopIfTrue="1">
      <formula>MOD(ROW(D26)-ROW($A$4)+$N$1,$M$1+$N$1)&lt;$N$1</formula>
    </cfRule>
  </conditionalFormatting>
  <conditionalFormatting sqref="E25">
    <cfRule type="expression" priority="75" dxfId="0" stopIfTrue="1">
      <formula>MOD(ROW(E26)-ROW($A$4)+$N$1,$M$1+$N$1)&lt;$N$1</formula>
    </cfRule>
  </conditionalFormatting>
  <conditionalFormatting sqref="F25">
    <cfRule type="expression" priority="74" dxfId="0" stopIfTrue="1">
      <formula>MOD(ROW(F26)-ROW($A$4)+$N$1,$M$1+$N$1)&lt;$N$1</formula>
    </cfRule>
  </conditionalFormatting>
  <conditionalFormatting sqref="C26">
    <cfRule type="expression" priority="73" dxfId="0" stopIfTrue="1">
      <formula>MOD(ROW(C26)-ROW($A$3)+$N$1,$M$1+$N$1)&lt;$N$1</formula>
    </cfRule>
  </conditionalFormatting>
  <conditionalFormatting sqref="D26">
    <cfRule type="expression" priority="72" dxfId="0" stopIfTrue="1">
      <formula>MOD(ROW(D26)-ROW($A$3)+$N$1,$M$1+$N$1)&lt;$N$1</formula>
    </cfRule>
  </conditionalFormatting>
  <conditionalFormatting sqref="C27">
    <cfRule type="expression" priority="71" dxfId="0" stopIfTrue="1">
      <formula>MOD(ROW(C28)-ROW($A$4)+$N$1,$M$1+$N$1)&lt;$N$1</formula>
    </cfRule>
  </conditionalFormatting>
  <conditionalFormatting sqref="D27">
    <cfRule type="expression" priority="70" dxfId="0" stopIfTrue="1">
      <formula>MOD(ROW(D28)-ROW($A$4)+$N$1,$M$1+$N$1)&lt;$N$1</formula>
    </cfRule>
  </conditionalFormatting>
  <conditionalFormatting sqref="E27">
    <cfRule type="expression" priority="69" dxfId="0" stopIfTrue="1">
      <formula>MOD(ROW(E27)-ROW($A$3)+$N$1,$M$1+$N$1)&lt;$N$1</formula>
    </cfRule>
  </conditionalFormatting>
  <conditionalFormatting sqref="F27">
    <cfRule type="expression" priority="68" dxfId="0" stopIfTrue="1">
      <formula>MOD(ROW(F28)-ROW($A$4)+$N$1,$M$1+$N$1)&lt;$N$1</formula>
    </cfRule>
  </conditionalFormatting>
  <conditionalFormatting sqref="G27">
    <cfRule type="expression" priority="67" dxfId="0" stopIfTrue="1">
      <formula>MOD(ROW(G27)-ROW($A$3)+$N$1,$M$1+$N$1)&lt;$N$1</formula>
    </cfRule>
  </conditionalFormatting>
  <conditionalFormatting sqref="C28">
    <cfRule type="expression" priority="66" dxfId="0" stopIfTrue="1">
      <formula>MOD(ROW(C29)-ROW($A$4)+$N$1,$M$1+$N$1)&lt;$N$1</formula>
    </cfRule>
  </conditionalFormatting>
  <conditionalFormatting sqref="D28">
    <cfRule type="expression" priority="65" dxfId="0" stopIfTrue="1">
      <formula>MOD(ROW('3. kolo - Dobroslavice'!#REF!)-ROW($A$4)+$N$1,$M$1+$N$1)&lt;$N$1</formula>
    </cfRule>
  </conditionalFormatting>
  <conditionalFormatting sqref="E28">
    <cfRule type="expression" priority="64" dxfId="0" stopIfTrue="1">
      <formula>MOD(ROW(E29)-ROW($A$4)+$N$1,$M$1+$N$1)&lt;$N$1</formula>
    </cfRule>
  </conditionalFormatting>
  <conditionalFormatting sqref="F28">
    <cfRule type="expression" priority="63" dxfId="0" stopIfTrue="1">
      <formula>MOD(ROW(F29)-ROW($A$4)+$N$1,$M$1+$N$1)&lt;$N$1</formula>
    </cfRule>
  </conditionalFormatting>
  <conditionalFormatting sqref="G28">
    <cfRule type="expression" priority="62" dxfId="0" stopIfTrue="1">
      <formula>MOD(ROW(G29)-ROW($A$4)+$N$1,$M$1+$N$1)&lt;$N$1</formula>
    </cfRule>
  </conditionalFormatting>
  <conditionalFormatting sqref="C29">
    <cfRule type="expression" priority="61" dxfId="0" stopIfTrue="1">
      <formula>MOD(ROW('3. kolo - Dobroslavice'!#REF!)-ROW($A$4)+$N$1,$M$1+$N$1)&lt;$N$1</formula>
    </cfRule>
  </conditionalFormatting>
  <conditionalFormatting sqref="E29:G29">
    <cfRule type="expression" priority="114" dxfId="0" stopIfTrue="1">
      <formula>MOD(ROW('3. kolo - Dobroslavice'!#REF!)-ROW($A$4)+$N$1,$M$1+$N$1)&lt;$N$1</formula>
    </cfRule>
  </conditionalFormatting>
  <conditionalFormatting sqref="C4">
    <cfRule type="expression" priority="57" dxfId="0" stopIfTrue="1">
      <formula>MOD(ROW(C4)-ROW($A$3)+$N$1,$M$1+$N$1)&lt;$N$1</formula>
    </cfRule>
  </conditionalFormatting>
  <conditionalFormatting sqref="D4">
    <cfRule type="expression" priority="56" dxfId="0" stopIfTrue="1">
      <formula>MOD(ROW(D4)-ROW($A$3)+$N$1,$M$1+$N$1)&lt;$N$1</formula>
    </cfRule>
  </conditionalFormatting>
  <conditionalFormatting sqref="E4">
    <cfRule type="expression" priority="55" dxfId="0" stopIfTrue="1">
      <formula>MOD(ROW(E4)-ROW($A$3)+$N$1,$M$1+$N$1)&lt;$N$1</formula>
    </cfRule>
  </conditionalFormatting>
  <conditionalFormatting sqref="F4">
    <cfRule type="expression" priority="54" dxfId="0" stopIfTrue="1">
      <formula>MOD(ROW(F4)-ROW($A$3)+$N$1,$M$1+$N$1)&lt;$N$1</formula>
    </cfRule>
  </conditionalFormatting>
  <conditionalFormatting sqref="G4">
    <cfRule type="expression" priority="53" dxfId="0" stopIfTrue="1">
      <formula>MOD(ROW(G4)-ROW($A$3)+$N$1,$M$1+$N$1)&lt;$N$1</formula>
    </cfRule>
  </conditionalFormatting>
  <conditionalFormatting sqref="C5">
    <cfRule type="expression" priority="52" dxfId="0" stopIfTrue="1">
      <formula>MOD(ROW(C5)-ROW($A$3)+$N$1,$M$1+$N$1)&lt;$N$1</formula>
    </cfRule>
  </conditionalFormatting>
  <conditionalFormatting sqref="D5">
    <cfRule type="expression" priority="51" dxfId="0" stopIfTrue="1">
      <formula>MOD(ROW(D5)-ROW($A$3)+$N$1,$M$1+$N$1)&lt;$N$1</formula>
    </cfRule>
  </conditionalFormatting>
  <conditionalFormatting sqref="E5">
    <cfRule type="expression" priority="50" dxfId="0" stopIfTrue="1">
      <formula>MOD(ROW(E5)-ROW($A$3)+$N$1,$M$1+$N$1)&lt;$N$1</formula>
    </cfRule>
  </conditionalFormatting>
  <conditionalFormatting sqref="F5">
    <cfRule type="expression" priority="49" dxfId="0" stopIfTrue="1">
      <formula>MOD(ROW(F5)-ROW($A$3)+$N$1,$M$1+$N$1)&lt;$N$1</formula>
    </cfRule>
  </conditionalFormatting>
  <conditionalFormatting sqref="D12">
    <cfRule type="expression" priority="18" dxfId="0" stopIfTrue="1">
      <formula>MOD(ROW(D12)-ROW($A$3)+$N$1,$M$1+$N$1)&lt;$N$1</formula>
    </cfRule>
  </conditionalFormatting>
  <conditionalFormatting sqref="C6">
    <cfRule type="expression" priority="48" dxfId="0" stopIfTrue="1">
      <formula>MOD(ROW(C6)-ROW($A$3)+$N$1,$M$1+$N$1)&lt;$N$1</formula>
    </cfRule>
  </conditionalFormatting>
  <conditionalFormatting sqref="D6">
    <cfRule type="expression" priority="47" dxfId="0" stopIfTrue="1">
      <formula>MOD(ROW(D6)-ROW($A$3)+$N$1,$M$1+$N$1)&lt;$N$1</formula>
    </cfRule>
  </conditionalFormatting>
  <conditionalFormatting sqref="E6">
    <cfRule type="expression" priority="46" dxfId="0" stopIfTrue="1">
      <formula>MOD(ROW(E6)-ROW($A$3)+$N$1,$M$1+$N$1)&lt;$N$1</formula>
    </cfRule>
  </conditionalFormatting>
  <conditionalFormatting sqref="F6">
    <cfRule type="expression" priority="45" dxfId="0" stopIfTrue="1">
      <formula>MOD(ROW(F6)-ROW($A$3)+$N$1,$M$1+$N$1)&lt;$N$1</formula>
    </cfRule>
  </conditionalFormatting>
  <conditionalFormatting sqref="G6">
    <cfRule type="expression" priority="44" dxfId="0" stopIfTrue="1">
      <formula>MOD(ROW(G6)-ROW($A$3)+$N$1,$M$1+$N$1)&lt;$N$1</formula>
    </cfRule>
  </conditionalFormatting>
  <conditionalFormatting sqref="C8">
    <cfRule type="expression" priority="43" dxfId="0" stopIfTrue="1">
      <formula>MOD(ROW(C8)-ROW($A$3)+$N$1,$M$1+$N$1)&lt;$N$1</formula>
    </cfRule>
  </conditionalFormatting>
  <conditionalFormatting sqref="D8">
    <cfRule type="expression" priority="42" dxfId="0" stopIfTrue="1">
      <formula>MOD(ROW(D8)-ROW($A$3)+$N$1,$M$1+$N$1)&lt;$N$1</formula>
    </cfRule>
  </conditionalFormatting>
  <conditionalFormatting sqref="E8">
    <cfRule type="expression" priority="41" dxfId="0" stopIfTrue="1">
      <formula>MOD(ROW(E8)-ROW($A$3)+$N$1,$M$1+$N$1)&lt;$N$1</formula>
    </cfRule>
  </conditionalFormatting>
  <conditionalFormatting sqref="F8">
    <cfRule type="expression" priority="40" dxfId="0" stopIfTrue="1">
      <formula>MOD(ROW(F8)-ROW($A$3)+$N$1,$M$1+$N$1)&lt;$N$1</formula>
    </cfRule>
  </conditionalFormatting>
  <conditionalFormatting sqref="G8">
    <cfRule type="expression" priority="39" dxfId="0" stopIfTrue="1">
      <formula>MOD(ROW(G8)-ROW($A$3)+$N$1,$M$1+$N$1)&lt;$N$1</formula>
    </cfRule>
  </conditionalFormatting>
  <conditionalFormatting sqref="C7">
    <cfRule type="expression" priority="38" dxfId="0" stopIfTrue="1">
      <formula>MOD(ROW(C7)-ROW($A$3)+$N$1,$M$1+$N$1)&lt;$N$1</formula>
    </cfRule>
  </conditionalFormatting>
  <conditionalFormatting sqref="D7">
    <cfRule type="expression" priority="37" dxfId="0" stopIfTrue="1">
      <formula>MOD(ROW(D7)-ROW($A$3)+$N$1,$M$1+$N$1)&lt;$N$1</formula>
    </cfRule>
  </conditionalFormatting>
  <conditionalFormatting sqref="E7">
    <cfRule type="expression" priority="36" dxfId="0" stopIfTrue="1">
      <formula>MOD(ROW(E7)-ROW($A$3)+$N$1,$M$1+$N$1)&lt;$N$1</formula>
    </cfRule>
  </conditionalFormatting>
  <conditionalFormatting sqref="F7">
    <cfRule type="expression" priority="35" dxfId="0" stopIfTrue="1">
      <formula>MOD(ROW(F7)-ROW($A$3)+$N$1,$M$1+$N$1)&lt;$N$1</formula>
    </cfRule>
  </conditionalFormatting>
  <conditionalFormatting sqref="G7">
    <cfRule type="expression" priority="34" dxfId="0" stopIfTrue="1">
      <formula>MOD(ROW(G7)-ROW($A$3)+$N$1,$M$1+$N$1)&lt;$N$1</formula>
    </cfRule>
  </conditionalFormatting>
  <conditionalFormatting sqref="C9">
    <cfRule type="expression" priority="33" dxfId="0" stopIfTrue="1">
      <formula>MOD(ROW(C9)-ROW($A$3)+$N$1,$M$1+$N$1)&lt;$N$1</formula>
    </cfRule>
  </conditionalFormatting>
  <conditionalFormatting sqref="D9">
    <cfRule type="expression" priority="32" dxfId="0" stopIfTrue="1">
      <formula>MOD(ROW(D9)-ROW($A$3)+$N$1,$M$1+$N$1)&lt;$N$1</formula>
    </cfRule>
  </conditionalFormatting>
  <conditionalFormatting sqref="E9">
    <cfRule type="expression" priority="31" dxfId="0" stopIfTrue="1">
      <formula>MOD(ROW(E9)-ROW($A$3)+$N$1,$M$1+$N$1)&lt;$N$1</formula>
    </cfRule>
  </conditionalFormatting>
  <conditionalFormatting sqref="F9">
    <cfRule type="expression" priority="30" dxfId="0" stopIfTrue="1">
      <formula>MOD(ROW(F9)-ROW($A$3)+$N$1,$M$1+$N$1)&lt;$N$1</formula>
    </cfRule>
  </conditionalFormatting>
  <conditionalFormatting sqref="G9">
    <cfRule type="expression" priority="29" dxfId="0" stopIfTrue="1">
      <formula>MOD(ROW(G9)-ROW($A$3)+$N$1,$M$1+$N$1)&lt;$N$1</formula>
    </cfRule>
  </conditionalFormatting>
  <conditionalFormatting sqref="C13">
    <cfRule type="expression" priority="14" dxfId="0" stopIfTrue="1">
      <formula>MOD(ROW(C13)-ROW($A$3)+$N$1,$M$1+$N$1)&lt;$N$1</formula>
    </cfRule>
  </conditionalFormatting>
  <conditionalFormatting sqref="F12">
    <cfRule type="expression" priority="16" dxfId="0" stopIfTrue="1">
      <formula>MOD(ROW(F12)-ROW($A$3)+$N$1,$M$1+$N$1)&lt;$N$1</formula>
    </cfRule>
  </conditionalFormatting>
  <conditionalFormatting sqref="C10">
    <cfRule type="expression" priority="28" dxfId="0" stopIfTrue="1">
      <formula>MOD(ROW(C10)-ROW($A$3)+$N$1,$M$1+$N$1)&lt;$N$1</formula>
    </cfRule>
  </conditionalFormatting>
  <conditionalFormatting sqref="D10">
    <cfRule type="expression" priority="27" dxfId="0" stopIfTrue="1">
      <formula>MOD(ROW(D10)-ROW($A$3)+$N$1,$M$1+$N$1)&lt;$N$1</formula>
    </cfRule>
  </conditionalFormatting>
  <conditionalFormatting sqref="F10">
    <cfRule type="expression" priority="26" dxfId="0" stopIfTrue="1">
      <formula>MOD(ROW(F10)-ROW($A$3)+$N$1,$M$1+$N$1)&lt;$N$1</formula>
    </cfRule>
  </conditionalFormatting>
  <conditionalFormatting sqref="G10">
    <cfRule type="expression" priority="25" dxfId="0" stopIfTrue="1">
      <formula>MOD(ROW(G10)-ROW($A$3)+$N$1,$M$1+$N$1)&lt;$N$1</formula>
    </cfRule>
  </conditionalFormatting>
  <conditionalFormatting sqref="D13">
    <cfRule type="expression" priority="13" dxfId="0" stopIfTrue="1">
      <formula>MOD(ROW(D13)-ROW($A$3)+$N$1,$M$1+$N$1)&lt;$N$1</formula>
    </cfRule>
  </conditionalFormatting>
  <conditionalFormatting sqref="C11">
    <cfRule type="expression" priority="24" dxfId="0" stopIfTrue="1">
      <formula>MOD(ROW(C11)-ROW($A$3)+$N$1,$M$1+$N$1)&lt;$N$1</formula>
    </cfRule>
  </conditionalFormatting>
  <conditionalFormatting sqref="D11">
    <cfRule type="expression" priority="23" dxfId="0" stopIfTrue="1">
      <formula>MOD(ROW(D11)-ROW($A$3)+$N$1,$M$1+$N$1)&lt;$N$1</formula>
    </cfRule>
  </conditionalFormatting>
  <conditionalFormatting sqref="E11">
    <cfRule type="expression" priority="22" dxfId="0" stopIfTrue="1">
      <formula>MOD(ROW(E11)-ROW($A$3)+$N$1,$M$1+$N$1)&lt;$N$1</formula>
    </cfRule>
  </conditionalFormatting>
  <conditionalFormatting sqref="F11">
    <cfRule type="expression" priority="21" dxfId="0" stopIfTrue="1">
      <formula>MOD(ROW(F11)-ROW($A$3)+$N$1,$M$1+$N$1)&lt;$N$1</formula>
    </cfRule>
  </conditionalFormatting>
  <conditionalFormatting sqref="G11">
    <cfRule type="expression" priority="20" dxfId="0" stopIfTrue="1">
      <formula>MOD(ROW(G11)-ROW($A$3)+$N$1,$M$1+$N$1)&lt;$N$1</formula>
    </cfRule>
  </conditionalFormatting>
  <conditionalFormatting sqref="C12">
    <cfRule type="expression" priority="19" dxfId="0" stopIfTrue="1">
      <formula>MOD(ROW(C12)-ROW($A$3)+$N$1,$M$1+$N$1)&lt;$N$1</formula>
    </cfRule>
  </conditionalFormatting>
  <conditionalFormatting sqref="E12">
    <cfRule type="expression" priority="17" dxfId="0" stopIfTrue="1">
      <formula>MOD(ROW(E12)-ROW($A$3)+$N$1,$M$1+$N$1)&lt;$N$1</formula>
    </cfRule>
  </conditionalFormatting>
  <conditionalFormatting sqref="G12">
    <cfRule type="expression" priority="15" dxfId="0" stopIfTrue="1">
      <formula>MOD(ROW(G12)-ROW($A$3)+$N$1,$M$1+$N$1)&lt;$N$1</formula>
    </cfRule>
  </conditionalFormatting>
  <conditionalFormatting sqref="E13">
    <cfRule type="expression" priority="12" dxfId="0" stopIfTrue="1">
      <formula>MOD(ROW(E13)-ROW($A$3)+$N$1,$M$1+$N$1)&lt;$N$1</formula>
    </cfRule>
  </conditionalFormatting>
  <conditionalFormatting sqref="F13">
    <cfRule type="expression" priority="11" dxfId="0" stopIfTrue="1">
      <formula>MOD(ROW(F13)-ROW($A$3)+$N$1,$M$1+$N$1)&lt;$N$1</formula>
    </cfRule>
  </conditionalFormatting>
  <conditionalFormatting sqref="G13">
    <cfRule type="expression" priority="10" dxfId="0" stopIfTrue="1">
      <formula>MOD(ROW(G13)-ROW($A$3)+$N$1,$M$1+$N$1)&lt;$N$1</formula>
    </cfRule>
  </conditionalFormatting>
  <conditionalFormatting sqref="C15">
    <cfRule type="expression" priority="9" dxfId="0" stopIfTrue="1">
      <formula>MOD(ROW(C15)-ROW($A$3)+$N$1,$M$1+$N$1)&lt;$N$1</formula>
    </cfRule>
  </conditionalFormatting>
  <conditionalFormatting sqref="D15">
    <cfRule type="expression" priority="8" dxfId="0" stopIfTrue="1">
      <formula>MOD(ROW(D15)-ROW($A$3)+$N$1,$M$1+$N$1)&lt;$N$1</formula>
    </cfRule>
  </conditionalFormatting>
  <conditionalFormatting sqref="E15">
    <cfRule type="expression" priority="7" dxfId="0" stopIfTrue="1">
      <formula>MOD(ROW(E15)-ROW($A$3)+$N$1,$M$1+$N$1)&lt;$N$1</formula>
    </cfRule>
  </conditionalFormatting>
  <conditionalFormatting sqref="F15">
    <cfRule type="expression" priority="6" dxfId="0" stopIfTrue="1">
      <formula>MOD(ROW(F15)-ROW($A$3)+$N$1,$M$1+$N$1)&lt;$N$1</formula>
    </cfRule>
  </conditionalFormatting>
  <conditionalFormatting sqref="C14">
    <cfRule type="expression" priority="5" dxfId="0" stopIfTrue="1">
      <formula>MOD(ROW(C14)-ROW($A$3)+$N$1,$M$1+$N$1)&lt;$N$1</formula>
    </cfRule>
  </conditionalFormatting>
  <conditionalFormatting sqref="D14">
    <cfRule type="expression" priority="4" dxfId="0" stopIfTrue="1">
      <formula>MOD(ROW(D14)-ROW($A$3)+$N$1,$M$1+$N$1)&lt;$N$1</formula>
    </cfRule>
  </conditionalFormatting>
  <conditionalFormatting sqref="E14">
    <cfRule type="expression" priority="3" dxfId="0" stopIfTrue="1">
      <formula>MOD(ROW(E14)-ROW($A$3)+$N$1,$M$1+$N$1)&lt;$N$1</formula>
    </cfRule>
  </conditionalFormatting>
  <conditionalFormatting sqref="F14">
    <cfRule type="expression" priority="2" dxfId="0" stopIfTrue="1">
      <formula>MOD(ROW(F14)-ROW($A$3)+$N$1,$M$1+$N$1)&lt;$N$1</formula>
    </cfRule>
  </conditionalFormatting>
  <conditionalFormatting sqref="G14">
    <cfRule type="expression" priority="1" dxfId="0" stopIfTrue="1">
      <formula>MOD(ROW(G14)-ROW($A$3)+$N$1,$M$1+$N$1)&lt;$N$1</formula>
    </cfRule>
  </conditionalFormatting>
  <printOptions/>
  <pageMargins left="0.7874015748031497" right="0.7086614173228347" top="0.7874015748031497" bottom="0.7874015748031497" header="0.5118110236220472" footer="0.31496062992125984"/>
  <pageSetup horizontalDpi="300" verticalDpi="300" orientation="landscape" paperSize="9" scale="69" r:id="rId1"/>
  <headerFooter alignWithMargins="0">
    <oddFooter>&amp;CHlučinská liga mládeže - 8. ročník 2019 / 2020&amp;RPro HLM zpracoval Durlák Jan</oddFooter>
  </headerFooter>
  <ignoredErrors>
    <ignoredError sqref="H4:H5 H6:H1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showGridLines="0" zoomScale="90" zoomScaleNormal="90" zoomScaleSheetLayoutView="80" zoomScalePageLayoutView="0" workbookViewId="0" topLeftCell="A1">
      <selection activeCell="A23" sqref="A23:IV23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15" width="11.57421875" style="0" customWidth="1"/>
    <col min="16" max="16" width="11.57421875" style="34" customWidth="1"/>
    <col min="17" max="17" width="11.57421875" style="62" customWidth="1"/>
    <col min="18" max="19" width="11.57421875" style="35" customWidth="1"/>
    <col min="20" max="20" width="9.140625" style="34" customWidth="1"/>
  </cols>
  <sheetData>
    <row r="1" spans="1:19" ht="22.5">
      <c r="A1" s="329" t="s">
        <v>72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</row>
    <row r="2" ht="16.5" thickBot="1">
      <c r="A2" s="36"/>
    </row>
    <row r="3" spans="1:19" ht="15.75" customHeight="1" thickBot="1">
      <c r="A3" s="313" t="s">
        <v>33</v>
      </c>
      <c r="B3" s="314"/>
      <c r="C3" s="313" t="s">
        <v>34</v>
      </c>
      <c r="D3" s="319"/>
      <c r="E3" s="319"/>
      <c r="F3" s="314"/>
      <c r="G3" s="328" t="s">
        <v>47</v>
      </c>
      <c r="H3" s="328"/>
      <c r="I3" s="328"/>
      <c r="J3" s="328"/>
      <c r="K3" s="328"/>
      <c r="L3" s="328"/>
      <c r="M3" s="328"/>
      <c r="N3" s="328"/>
      <c r="O3" s="328"/>
      <c r="P3" s="328"/>
      <c r="Q3" s="298" t="s">
        <v>36</v>
      </c>
      <c r="R3" s="299" t="s">
        <v>37</v>
      </c>
      <c r="S3" s="324" t="s">
        <v>38</v>
      </c>
    </row>
    <row r="4" spans="1:19" ht="16.5" thickBot="1">
      <c r="A4" s="315"/>
      <c r="B4" s="316"/>
      <c r="C4" s="315"/>
      <c r="D4" s="320"/>
      <c r="E4" s="320"/>
      <c r="F4" s="316"/>
      <c r="G4" s="317" t="s">
        <v>51</v>
      </c>
      <c r="H4" s="318"/>
      <c r="I4" s="318"/>
      <c r="J4" s="318"/>
      <c r="K4" s="318" t="s">
        <v>52</v>
      </c>
      <c r="L4" s="318"/>
      <c r="M4" s="318"/>
      <c r="N4" s="318"/>
      <c r="O4" s="321" t="s">
        <v>42</v>
      </c>
      <c r="P4" s="305" t="s">
        <v>43</v>
      </c>
      <c r="Q4" s="298"/>
      <c r="R4" s="299"/>
      <c r="S4" s="324"/>
    </row>
    <row r="5" spans="1:19" ht="16.5" thickBot="1">
      <c r="A5" s="37" t="s">
        <v>39</v>
      </c>
      <c r="B5" s="38" t="s">
        <v>2</v>
      </c>
      <c r="C5" s="37" t="s">
        <v>40</v>
      </c>
      <c r="D5" s="39" t="s">
        <v>41</v>
      </c>
      <c r="E5" s="40" t="s">
        <v>42</v>
      </c>
      <c r="F5" s="41" t="s">
        <v>43</v>
      </c>
      <c r="G5" s="232" t="s">
        <v>44</v>
      </c>
      <c r="H5" s="42" t="s">
        <v>45</v>
      </c>
      <c r="I5" s="42" t="s">
        <v>48</v>
      </c>
      <c r="J5" s="42" t="s">
        <v>42</v>
      </c>
      <c r="K5" s="42" t="s">
        <v>44</v>
      </c>
      <c r="L5" s="42" t="s">
        <v>45</v>
      </c>
      <c r="M5" s="42" t="s">
        <v>48</v>
      </c>
      <c r="N5" s="42" t="s">
        <v>42</v>
      </c>
      <c r="O5" s="322"/>
      <c r="P5" s="306"/>
      <c r="Q5" s="298"/>
      <c r="R5" s="299"/>
      <c r="S5" s="324"/>
    </row>
    <row r="6" spans="1:19" ht="15.75">
      <c r="A6" s="43" t="s">
        <v>16</v>
      </c>
      <c r="B6" s="29" t="s">
        <v>7</v>
      </c>
      <c r="C6" s="57">
        <v>26.093</v>
      </c>
      <c r="D6" s="58">
        <v>24.26</v>
      </c>
      <c r="E6" s="146">
        <f aca="true" t="shared" si="0" ref="E6:E14">IF(C6="","",MAX(C6,D6))</f>
        <v>26.093</v>
      </c>
      <c r="F6" s="147">
        <f aca="true" t="shared" si="1" ref="F6:F14">IF(C6="","",RANK(E6,$E$6:$E$16,1))</f>
        <v>5</v>
      </c>
      <c r="G6" s="148">
        <v>85.87</v>
      </c>
      <c r="H6" s="148">
        <v>85.75</v>
      </c>
      <c r="I6" s="149">
        <v>10</v>
      </c>
      <c r="J6" s="150">
        <f>IF(G6="","",MAX(G6,H6)+I6)</f>
        <v>95.87</v>
      </c>
      <c r="K6" s="150">
        <v>94.89</v>
      </c>
      <c r="L6" s="150">
        <v>95.05</v>
      </c>
      <c r="M6" s="149">
        <v>10</v>
      </c>
      <c r="N6" s="150">
        <f>IF(L6="","",MAX(K6,L6)+M6)</f>
        <v>105.05</v>
      </c>
      <c r="O6" s="47">
        <f>IF(J6="","",MIN(N6,J6))</f>
        <v>95.87</v>
      </c>
      <c r="P6" s="55">
        <f aca="true" t="shared" si="2" ref="P6:P16">IF(O6="","",RANK(O6,$O$6:$O$16,1))</f>
        <v>7</v>
      </c>
      <c r="Q6" s="151">
        <f aca="true" t="shared" si="3" ref="Q6:Q16">IF(F6="","",SUM(P6,F6))</f>
        <v>12</v>
      </c>
      <c r="R6" s="71">
        <f aca="true" t="shared" si="4" ref="R6:R13">IF(Q6="","",RANK(Q6,$Q$6:$Q$16,1))</f>
        <v>7</v>
      </c>
      <c r="S6" s="104">
        <f>IF(R6="","",VLOOKUP(R6,'Bodové hodnocení'!$A$1:$B$20,2,FALSE))</f>
        <v>5</v>
      </c>
    </row>
    <row r="7" spans="1:19" ht="15.75">
      <c r="A7" s="173" t="s">
        <v>18</v>
      </c>
      <c r="B7" s="174" t="s">
        <v>13</v>
      </c>
      <c r="C7" s="175">
        <v>35.762</v>
      </c>
      <c r="D7" s="176">
        <v>34.292</v>
      </c>
      <c r="E7" s="177">
        <f t="shared" si="0"/>
        <v>35.762</v>
      </c>
      <c r="F7" s="178">
        <f t="shared" si="1"/>
        <v>8</v>
      </c>
      <c r="G7" s="179">
        <v>91.79</v>
      </c>
      <c r="H7" s="179">
        <v>91.71</v>
      </c>
      <c r="I7" s="180">
        <v>10</v>
      </c>
      <c r="J7" s="182">
        <f aca="true" t="shared" si="5" ref="J7:J16">IF(G7="","",MAX(G7,H7)+I7)</f>
        <v>101.79</v>
      </c>
      <c r="K7" s="182">
        <v>67.53</v>
      </c>
      <c r="L7" s="182">
        <v>67.48</v>
      </c>
      <c r="M7" s="180"/>
      <c r="N7" s="182">
        <f>IF(L7="","",L7+M7)</f>
        <v>67.48</v>
      </c>
      <c r="O7" s="181">
        <f>IF(J7="","",MIN(N7,J7))</f>
        <v>67.48</v>
      </c>
      <c r="P7" s="183">
        <f t="shared" si="2"/>
        <v>1</v>
      </c>
      <c r="Q7" s="184">
        <f t="shared" si="3"/>
        <v>9</v>
      </c>
      <c r="R7" s="185">
        <f t="shared" si="4"/>
        <v>3</v>
      </c>
      <c r="S7" s="186">
        <f>IF(R7="","",VLOOKUP(R7,'Bodové hodnocení'!$A$1:$B$20,2,FALSE))</f>
        <v>9</v>
      </c>
    </row>
    <row r="8" spans="1:19" ht="15.75">
      <c r="A8" s="144" t="s">
        <v>19</v>
      </c>
      <c r="B8" s="145" t="s">
        <v>6</v>
      </c>
      <c r="C8" s="57">
        <v>19.485</v>
      </c>
      <c r="D8" s="58">
        <v>19.939</v>
      </c>
      <c r="E8" s="146">
        <f t="shared" si="0"/>
        <v>19.939</v>
      </c>
      <c r="F8" s="147">
        <f t="shared" si="1"/>
        <v>1</v>
      </c>
      <c r="G8" s="148">
        <v>69.98</v>
      </c>
      <c r="H8" s="148">
        <v>69.5</v>
      </c>
      <c r="I8" s="149"/>
      <c r="J8" s="150">
        <f t="shared" si="5"/>
        <v>69.98</v>
      </c>
      <c r="K8" s="150">
        <v>84.47</v>
      </c>
      <c r="L8" s="150">
        <v>84.38</v>
      </c>
      <c r="M8" s="149"/>
      <c r="N8" s="150">
        <f>IF(L8="","",L8+M8)</f>
        <v>84.38</v>
      </c>
      <c r="O8" s="47">
        <f>IF(J8="","",MIN(N8,J8))</f>
        <v>69.98</v>
      </c>
      <c r="P8" s="55">
        <f t="shared" si="2"/>
        <v>2</v>
      </c>
      <c r="Q8" s="151">
        <f t="shared" si="3"/>
        <v>3</v>
      </c>
      <c r="R8" s="71">
        <f t="shared" si="4"/>
        <v>1</v>
      </c>
      <c r="S8" s="104">
        <f>IF(R8="","",VLOOKUP(R8,'Bodové hodnocení'!$A$1:$B$20,2,FALSE))</f>
        <v>11</v>
      </c>
    </row>
    <row r="9" spans="1:19" ht="15.75">
      <c r="A9" s="173" t="s">
        <v>20</v>
      </c>
      <c r="B9" s="187" t="s">
        <v>31</v>
      </c>
      <c r="C9" s="175">
        <v>41.531</v>
      </c>
      <c r="D9" s="176">
        <v>42.606</v>
      </c>
      <c r="E9" s="177">
        <f t="shared" si="0"/>
        <v>42.606</v>
      </c>
      <c r="F9" s="178">
        <f t="shared" si="1"/>
        <v>10</v>
      </c>
      <c r="G9" s="179">
        <v>148.84</v>
      </c>
      <c r="H9" s="179">
        <v>149.03</v>
      </c>
      <c r="I9" s="180"/>
      <c r="J9" s="182">
        <f t="shared" si="5"/>
        <v>149.03</v>
      </c>
      <c r="K9" s="182"/>
      <c r="L9" s="182"/>
      <c r="M9" s="180"/>
      <c r="N9" s="182">
        <f aca="true" t="shared" si="6" ref="N9:N16">IF(L9="","",L9+M9)</f>
      </c>
      <c r="O9" s="181">
        <f>IF(J9="","",MIN(N9,J9))</f>
        <v>149.03</v>
      </c>
      <c r="P9" s="183">
        <f t="shared" si="2"/>
        <v>11</v>
      </c>
      <c r="Q9" s="184">
        <f t="shared" si="3"/>
        <v>21</v>
      </c>
      <c r="R9" s="185">
        <f t="shared" si="4"/>
        <v>10</v>
      </c>
      <c r="S9" s="186">
        <f>IF(R9="","",VLOOKUP(R9,'Bodové hodnocení'!$A$1:$B$20,2,FALSE))</f>
        <v>2</v>
      </c>
    </row>
    <row r="10" spans="1:19" ht="15.75">
      <c r="A10" s="144" t="s">
        <v>21</v>
      </c>
      <c r="B10" s="20" t="s">
        <v>14</v>
      </c>
      <c r="C10" s="57">
        <v>23.088</v>
      </c>
      <c r="D10" s="58">
        <v>25.147</v>
      </c>
      <c r="E10" s="146">
        <f t="shared" si="0"/>
        <v>25.147</v>
      </c>
      <c r="F10" s="147">
        <f t="shared" si="1"/>
        <v>3</v>
      </c>
      <c r="G10" s="148">
        <v>90.72</v>
      </c>
      <c r="H10" s="148">
        <v>90.74</v>
      </c>
      <c r="I10" s="149">
        <v>10</v>
      </c>
      <c r="J10" s="150">
        <f t="shared" si="5"/>
        <v>100.74</v>
      </c>
      <c r="K10" s="150"/>
      <c r="L10" s="150"/>
      <c r="M10" s="149"/>
      <c r="N10" s="150">
        <f t="shared" si="6"/>
      </c>
      <c r="O10" s="47">
        <f>IF(J10="","",MIN(N10,J10))</f>
        <v>100.74</v>
      </c>
      <c r="P10" s="55">
        <f t="shared" si="2"/>
        <v>8</v>
      </c>
      <c r="Q10" s="151">
        <f t="shared" si="3"/>
        <v>11</v>
      </c>
      <c r="R10" s="71">
        <f t="shared" si="4"/>
        <v>5</v>
      </c>
      <c r="S10" s="104">
        <f>IF(R10="","",VLOOKUP(R10,'Bodové hodnocení'!$A$1:$B$20,2,FALSE))</f>
        <v>7</v>
      </c>
    </row>
    <row r="11" spans="1:19" ht="15.75">
      <c r="A11" s="173" t="s">
        <v>22</v>
      </c>
      <c r="B11" s="188" t="s">
        <v>5</v>
      </c>
      <c r="C11" s="175">
        <v>37.027</v>
      </c>
      <c r="D11" s="176">
        <v>36.665</v>
      </c>
      <c r="E11" s="177">
        <f t="shared" si="0"/>
        <v>37.027</v>
      </c>
      <c r="F11" s="178">
        <f t="shared" si="1"/>
        <v>9</v>
      </c>
      <c r="G11" s="179">
        <v>91.21</v>
      </c>
      <c r="H11" s="179">
        <v>91.12</v>
      </c>
      <c r="I11" s="180"/>
      <c r="J11" s="182">
        <f t="shared" si="5"/>
        <v>91.21</v>
      </c>
      <c r="K11" s="182"/>
      <c r="L11" s="182"/>
      <c r="M11" s="180"/>
      <c r="N11" s="182">
        <f t="shared" si="6"/>
      </c>
      <c r="O11" s="181">
        <f aca="true" t="shared" si="7" ref="O11:O16">IF(J11="","",MIN(N11,J11))</f>
        <v>91.21</v>
      </c>
      <c r="P11" s="183">
        <f t="shared" si="2"/>
        <v>6</v>
      </c>
      <c r="Q11" s="184">
        <f t="shared" si="3"/>
        <v>15</v>
      </c>
      <c r="R11" s="185">
        <f t="shared" si="4"/>
        <v>9</v>
      </c>
      <c r="S11" s="186">
        <f>IF(R11="","",VLOOKUP(R11,'Bodové hodnocení'!$A$1:$B$20,2,FALSE))</f>
        <v>3</v>
      </c>
    </row>
    <row r="12" spans="1:19" ht="15.75">
      <c r="A12" s="144" t="s">
        <v>23</v>
      </c>
      <c r="B12" s="20" t="s">
        <v>4</v>
      </c>
      <c r="C12" s="57">
        <v>33.364</v>
      </c>
      <c r="D12" s="58">
        <v>33.001</v>
      </c>
      <c r="E12" s="146">
        <f t="shared" si="0"/>
        <v>33.364</v>
      </c>
      <c r="F12" s="147">
        <f t="shared" si="1"/>
        <v>7</v>
      </c>
      <c r="G12" s="148">
        <v>86.43</v>
      </c>
      <c r="H12" s="148">
        <v>86.37</v>
      </c>
      <c r="I12" s="149"/>
      <c r="J12" s="150">
        <f t="shared" si="5"/>
        <v>86.43</v>
      </c>
      <c r="K12" s="150">
        <v>80.49</v>
      </c>
      <c r="L12" s="150">
        <v>80.53</v>
      </c>
      <c r="M12" s="149"/>
      <c r="N12" s="150">
        <f t="shared" si="6"/>
        <v>80.53</v>
      </c>
      <c r="O12" s="47">
        <f t="shared" si="7"/>
        <v>80.53</v>
      </c>
      <c r="P12" s="55">
        <f t="shared" si="2"/>
        <v>3</v>
      </c>
      <c r="Q12" s="151">
        <f t="shared" si="3"/>
        <v>10</v>
      </c>
      <c r="R12" s="71">
        <f t="shared" si="4"/>
        <v>4</v>
      </c>
      <c r="S12" s="104">
        <f>IF(R12="","",VLOOKUP(R12,'Bodové hodnocení'!$A$1:$B$20,2,FALSE))</f>
        <v>8</v>
      </c>
    </row>
    <row r="13" spans="1:19" ht="15.75">
      <c r="A13" s="173" t="s">
        <v>25</v>
      </c>
      <c r="B13" s="189" t="s">
        <v>17</v>
      </c>
      <c r="C13" s="175">
        <v>22.308</v>
      </c>
      <c r="D13" s="176">
        <v>23.761</v>
      </c>
      <c r="E13" s="177">
        <f t="shared" si="0"/>
        <v>23.761</v>
      </c>
      <c r="F13" s="178">
        <f t="shared" si="1"/>
        <v>2</v>
      </c>
      <c r="G13" s="179">
        <v>84.65</v>
      </c>
      <c r="H13" s="179">
        <v>84.56</v>
      </c>
      <c r="I13" s="180"/>
      <c r="J13" s="182">
        <f t="shared" si="5"/>
        <v>84.65</v>
      </c>
      <c r="K13" s="182"/>
      <c r="L13" s="182"/>
      <c r="M13" s="180"/>
      <c r="N13" s="182">
        <f t="shared" si="6"/>
      </c>
      <c r="O13" s="181">
        <f t="shared" si="7"/>
        <v>84.65</v>
      </c>
      <c r="P13" s="183">
        <f t="shared" si="2"/>
        <v>4</v>
      </c>
      <c r="Q13" s="184">
        <f t="shared" si="3"/>
        <v>6</v>
      </c>
      <c r="R13" s="185">
        <f t="shared" si="4"/>
        <v>2</v>
      </c>
      <c r="S13" s="186">
        <f>IF(R13="","",VLOOKUP(R13,'Bodové hodnocení'!$A$1:$B$20,2,FALSE))</f>
        <v>10</v>
      </c>
    </row>
    <row r="14" spans="1:19" ht="15.75">
      <c r="A14" s="144" t="s">
        <v>26</v>
      </c>
      <c r="B14" s="24" t="s">
        <v>10</v>
      </c>
      <c r="C14" s="57">
        <v>23.118</v>
      </c>
      <c r="D14" s="58">
        <v>26.283</v>
      </c>
      <c r="E14" s="146">
        <f t="shared" si="0"/>
        <v>26.283</v>
      </c>
      <c r="F14" s="147">
        <f t="shared" si="1"/>
        <v>6</v>
      </c>
      <c r="G14" s="148">
        <v>90.17</v>
      </c>
      <c r="H14" s="148">
        <v>90.28</v>
      </c>
      <c r="I14" s="149"/>
      <c r="J14" s="150">
        <f t="shared" si="5"/>
        <v>90.28</v>
      </c>
      <c r="K14" s="150"/>
      <c r="L14" s="150"/>
      <c r="M14" s="149"/>
      <c r="N14" s="150">
        <f t="shared" si="6"/>
      </c>
      <c r="O14" s="47">
        <f t="shared" si="7"/>
        <v>90.28</v>
      </c>
      <c r="P14" s="55">
        <f t="shared" si="2"/>
        <v>5</v>
      </c>
      <c r="Q14" s="151">
        <f t="shared" si="3"/>
        <v>11</v>
      </c>
      <c r="R14" s="71">
        <v>6</v>
      </c>
      <c r="S14" s="104">
        <f>IF(R14="","",VLOOKUP(R14,'Bodové hodnocení'!$A$1:$B$20,2,FALSE))</f>
        <v>6</v>
      </c>
    </row>
    <row r="15" spans="1:19" ht="15.75">
      <c r="A15" s="173" t="s">
        <v>27</v>
      </c>
      <c r="B15" s="189" t="s">
        <v>12</v>
      </c>
      <c r="C15" s="175">
        <v>27.384</v>
      </c>
      <c r="D15" s="176">
        <v>28.64</v>
      </c>
      <c r="E15" s="177" t="s">
        <v>82</v>
      </c>
      <c r="F15" s="178">
        <v>11</v>
      </c>
      <c r="G15" s="179">
        <v>93.93</v>
      </c>
      <c r="H15" s="179">
        <v>93.95</v>
      </c>
      <c r="I15" s="180">
        <v>20</v>
      </c>
      <c r="J15" s="182">
        <f t="shared" si="5"/>
        <v>113.95</v>
      </c>
      <c r="K15" s="182"/>
      <c r="L15" s="182"/>
      <c r="M15" s="180"/>
      <c r="N15" s="182">
        <f t="shared" si="6"/>
      </c>
      <c r="O15" s="181">
        <f t="shared" si="7"/>
        <v>113.95</v>
      </c>
      <c r="P15" s="183">
        <f t="shared" si="2"/>
        <v>10</v>
      </c>
      <c r="Q15" s="184">
        <f t="shared" si="3"/>
        <v>21</v>
      </c>
      <c r="R15" s="185">
        <v>11</v>
      </c>
      <c r="S15" s="186">
        <f>IF(R15="","",VLOOKUP(R15,'Bodové hodnocení'!$A$1:$B$20,2,FALSE))</f>
        <v>1</v>
      </c>
    </row>
    <row r="16" spans="1:19" ht="16.5" thickBot="1">
      <c r="A16" s="144" t="s">
        <v>28</v>
      </c>
      <c r="B16" s="24" t="s">
        <v>24</v>
      </c>
      <c r="C16" s="57">
        <v>25.219</v>
      </c>
      <c r="D16" s="58">
        <v>21.947</v>
      </c>
      <c r="E16" s="146">
        <f>IF(C16="","",MAX(C16,D16))</f>
        <v>25.219</v>
      </c>
      <c r="F16" s="147">
        <f>IF(C16="","",RANK(E16,$E$6:$E$16,1))</f>
        <v>4</v>
      </c>
      <c r="G16" s="148">
        <v>88.97</v>
      </c>
      <c r="H16" s="148">
        <v>89.14</v>
      </c>
      <c r="I16" s="149">
        <v>20</v>
      </c>
      <c r="J16" s="150">
        <f t="shared" si="5"/>
        <v>109.14</v>
      </c>
      <c r="K16" s="150"/>
      <c r="L16" s="150"/>
      <c r="M16" s="149"/>
      <c r="N16" s="150">
        <f t="shared" si="6"/>
      </c>
      <c r="O16" s="47">
        <f t="shared" si="7"/>
        <v>109.14</v>
      </c>
      <c r="P16" s="55">
        <f t="shared" si="2"/>
        <v>9</v>
      </c>
      <c r="Q16" s="151">
        <f t="shared" si="3"/>
        <v>13</v>
      </c>
      <c r="R16" s="71">
        <f>IF(Q16="","",RANK(Q16,$Q$6:$Q$16,1))</f>
        <v>8</v>
      </c>
      <c r="S16" s="104">
        <f>IF(R16="","",VLOOKUP(R16,'Bodové hodnocení'!$A$1:$B$20,2,FALSE))</f>
        <v>4</v>
      </c>
    </row>
    <row r="17" spans="1:19" ht="16.5" thickBot="1">
      <c r="A17" s="48"/>
      <c r="B17" s="48"/>
      <c r="C17" s="49"/>
      <c r="D17" s="49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50"/>
      <c r="S17" s="51"/>
    </row>
    <row r="18" spans="1:19" ht="16.5" thickBot="1">
      <c r="A18" s="313" t="s">
        <v>46</v>
      </c>
      <c r="B18" s="314"/>
      <c r="C18" s="313" t="s">
        <v>34</v>
      </c>
      <c r="D18" s="319"/>
      <c r="E18" s="319"/>
      <c r="F18" s="314"/>
      <c r="G18" s="328" t="s">
        <v>47</v>
      </c>
      <c r="H18" s="328"/>
      <c r="I18" s="328"/>
      <c r="J18" s="328"/>
      <c r="K18" s="328"/>
      <c r="L18" s="328"/>
      <c r="M18" s="328"/>
      <c r="N18" s="328"/>
      <c r="O18" s="328"/>
      <c r="P18" s="328"/>
      <c r="Q18" s="298" t="s">
        <v>36</v>
      </c>
      <c r="R18" s="299" t="s">
        <v>37</v>
      </c>
      <c r="S18" s="324" t="s">
        <v>38</v>
      </c>
    </row>
    <row r="19" spans="1:19" ht="16.5" thickBot="1">
      <c r="A19" s="315"/>
      <c r="B19" s="316"/>
      <c r="C19" s="315"/>
      <c r="D19" s="320"/>
      <c r="E19" s="320"/>
      <c r="F19" s="316"/>
      <c r="G19" s="317" t="s">
        <v>51</v>
      </c>
      <c r="H19" s="318"/>
      <c r="I19" s="318"/>
      <c r="J19" s="318"/>
      <c r="K19" s="318" t="s">
        <v>52</v>
      </c>
      <c r="L19" s="318"/>
      <c r="M19" s="318"/>
      <c r="N19" s="318"/>
      <c r="O19" s="321" t="s">
        <v>42</v>
      </c>
      <c r="P19" s="305" t="s">
        <v>43</v>
      </c>
      <c r="Q19" s="298"/>
      <c r="R19" s="299"/>
      <c r="S19" s="324"/>
    </row>
    <row r="20" spans="1:19" ht="16.5" thickBot="1">
      <c r="A20" s="59" t="s">
        <v>39</v>
      </c>
      <c r="B20" s="38" t="s">
        <v>2</v>
      </c>
      <c r="C20" s="37" t="s">
        <v>40</v>
      </c>
      <c r="D20" s="39" t="s">
        <v>41</v>
      </c>
      <c r="E20" s="60" t="s">
        <v>42</v>
      </c>
      <c r="F20" s="41" t="s">
        <v>43</v>
      </c>
      <c r="G20" s="232" t="s">
        <v>44</v>
      </c>
      <c r="H20" s="42" t="s">
        <v>45</v>
      </c>
      <c r="I20" s="42" t="s">
        <v>48</v>
      </c>
      <c r="J20" s="42" t="s">
        <v>42</v>
      </c>
      <c r="K20" s="42" t="s">
        <v>44</v>
      </c>
      <c r="L20" s="42" t="s">
        <v>45</v>
      </c>
      <c r="M20" s="42" t="s">
        <v>48</v>
      </c>
      <c r="N20" s="42" t="s">
        <v>42</v>
      </c>
      <c r="O20" s="322"/>
      <c r="P20" s="306"/>
      <c r="Q20" s="298"/>
      <c r="R20" s="299"/>
      <c r="S20" s="324"/>
    </row>
    <row r="21" spans="1:19" ht="15.75">
      <c r="A21" s="43" t="s">
        <v>16</v>
      </c>
      <c r="B21" s="29" t="s">
        <v>7</v>
      </c>
      <c r="C21" s="152">
        <v>24.893</v>
      </c>
      <c r="D21" s="153">
        <v>22.788</v>
      </c>
      <c r="E21" s="146">
        <f aca="true" t="shared" si="8" ref="E21:E32">IF(C21="","",MAX(C21,D21))</f>
        <v>24.893</v>
      </c>
      <c r="F21" s="55">
        <f aca="true" t="shared" si="9" ref="F21:F31">IF(C21="","",RANK(E21,$E$21:$E$33,1))</f>
        <v>9</v>
      </c>
      <c r="G21" s="154">
        <v>74.46</v>
      </c>
      <c r="H21" s="226">
        <v>74.35</v>
      </c>
      <c r="I21" s="155"/>
      <c r="J21" s="150">
        <f>IF(G21="","",MAX(G21,H21)+I21)</f>
        <v>74.46</v>
      </c>
      <c r="K21" s="156"/>
      <c r="L21" s="156"/>
      <c r="M21" s="155"/>
      <c r="N21" s="150">
        <f>IF(L21="","",MAX(K21,L21)+M21)</f>
      </c>
      <c r="O21" s="44">
        <f aca="true" t="shared" si="10" ref="O21:O33">IF(J21="","",MIN(N21,J21))</f>
        <v>74.46</v>
      </c>
      <c r="P21" s="54">
        <f aca="true" t="shared" si="11" ref="P21:P31">IF(O21="","",RANK(O21,$O$21:$O$33,1))</f>
        <v>9</v>
      </c>
      <c r="Q21" s="151">
        <f aca="true" t="shared" si="12" ref="Q21:Q30">IF(F21="","",SUM(P21,F21))</f>
        <v>18</v>
      </c>
      <c r="R21" s="71">
        <f aca="true" t="shared" si="13" ref="R21:R30">IF(Q21="","",RANK(Q21,$Q$21:$Q$33,1))</f>
        <v>10</v>
      </c>
      <c r="S21" s="104">
        <f>IF(R21="","",VLOOKUP(R21,'Bodové hodnocení'!$A$1:$B$20,2,FALSE))</f>
        <v>2</v>
      </c>
    </row>
    <row r="22" spans="1:19" ht="15.75">
      <c r="A22" s="190" t="s">
        <v>18</v>
      </c>
      <c r="B22" s="174" t="s">
        <v>5</v>
      </c>
      <c r="C22" s="175">
        <v>20.565</v>
      </c>
      <c r="D22" s="191">
        <v>20.822</v>
      </c>
      <c r="E22" s="177">
        <f t="shared" si="8"/>
        <v>20.822</v>
      </c>
      <c r="F22" s="183">
        <f t="shared" si="9"/>
        <v>3</v>
      </c>
      <c r="G22" s="192">
        <v>63.47</v>
      </c>
      <c r="H22" s="192">
        <v>63.56</v>
      </c>
      <c r="I22" s="180"/>
      <c r="J22" s="182">
        <f aca="true" t="shared" si="14" ref="J22:J33">IF(G22="","",MAX(G22,H22)+I22)</f>
        <v>63.56</v>
      </c>
      <c r="K22" s="182"/>
      <c r="L22" s="182"/>
      <c r="M22" s="180"/>
      <c r="N22" s="182">
        <f>IF(L22="","",L22+M22)</f>
      </c>
      <c r="O22" s="181">
        <f t="shared" si="10"/>
        <v>63.56</v>
      </c>
      <c r="P22" s="183">
        <f t="shared" si="11"/>
        <v>3</v>
      </c>
      <c r="Q22" s="184">
        <f t="shared" si="12"/>
        <v>6</v>
      </c>
      <c r="R22" s="185">
        <f t="shared" si="13"/>
        <v>2</v>
      </c>
      <c r="S22" s="186">
        <f>IF(R22="","",VLOOKUP(R22,'Bodové hodnocení'!$A$1:$B$20,2,FALSE))</f>
        <v>10</v>
      </c>
    </row>
    <row r="23" spans="1:19" ht="15.75">
      <c r="A23" s="46" t="s">
        <v>19</v>
      </c>
      <c r="B23" s="145" t="s">
        <v>6</v>
      </c>
      <c r="C23" s="57">
        <v>18.763</v>
      </c>
      <c r="D23" s="61">
        <v>21.762</v>
      </c>
      <c r="E23" s="146">
        <f t="shared" si="8"/>
        <v>21.762</v>
      </c>
      <c r="F23" s="55">
        <f t="shared" si="9"/>
        <v>6</v>
      </c>
      <c r="G23" s="148">
        <v>67.45</v>
      </c>
      <c r="H23" s="148">
        <v>67.47</v>
      </c>
      <c r="I23" s="149">
        <v>10</v>
      </c>
      <c r="J23" s="150">
        <f t="shared" si="14"/>
        <v>77.47</v>
      </c>
      <c r="K23" s="150">
        <v>75.6</v>
      </c>
      <c r="L23" s="150">
        <v>75.62</v>
      </c>
      <c r="M23" s="149"/>
      <c r="N23" s="150">
        <f>IF(L23="","",L23+M23)</f>
        <v>75.62</v>
      </c>
      <c r="O23" s="47">
        <f t="shared" si="10"/>
        <v>75.62</v>
      </c>
      <c r="P23" s="55">
        <f t="shared" si="11"/>
        <v>11</v>
      </c>
      <c r="Q23" s="151">
        <f t="shared" si="12"/>
        <v>17</v>
      </c>
      <c r="R23" s="71">
        <f t="shared" si="13"/>
        <v>9</v>
      </c>
      <c r="S23" s="104">
        <f>IF(R23="","",VLOOKUP(R23,'Bodové hodnocení'!$A$1:$B$20,2,FALSE))</f>
        <v>3</v>
      </c>
    </row>
    <row r="24" spans="1:19" ht="15.75">
      <c r="A24" s="190" t="s">
        <v>20</v>
      </c>
      <c r="B24" s="187" t="s">
        <v>67</v>
      </c>
      <c r="C24" s="175">
        <v>21.496</v>
      </c>
      <c r="D24" s="191">
        <v>21.616</v>
      </c>
      <c r="E24" s="177">
        <f t="shared" si="8"/>
        <v>21.616</v>
      </c>
      <c r="F24" s="183">
        <f t="shared" si="9"/>
        <v>5</v>
      </c>
      <c r="G24" s="192">
        <v>62.72</v>
      </c>
      <c r="H24" s="192">
        <v>62.75</v>
      </c>
      <c r="I24" s="180">
        <v>10</v>
      </c>
      <c r="J24" s="182">
        <f t="shared" si="14"/>
        <v>72.75</v>
      </c>
      <c r="K24" s="182"/>
      <c r="L24" s="182"/>
      <c r="M24" s="180"/>
      <c r="N24" s="182">
        <f aca="true" t="shared" si="15" ref="N24:N33">IF(L24="","",L24+M24)</f>
      </c>
      <c r="O24" s="181">
        <f t="shared" si="10"/>
        <v>72.75</v>
      </c>
      <c r="P24" s="183">
        <f t="shared" si="11"/>
        <v>8</v>
      </c>
      <c r="Q24" s="184">
        <f t="shared" si="12"/>
        <v>13</v>
      </c>
      <c r="R24" s="185">
        <f t="shared" si="13"/>
        <v>6</v>
      </c>
      <c r="S24" s="186">
        <f>IF(R24="","",VLOOKUP(R24,'Bodové hodnocení'!$A$1:$B$20,2,FALSE))</f>
        <v>6</v>
      </c>
    </row>
    <row r="25" spans="1:19" ht="15.75">
      <c r="A25" s="46" t="s">
        <v>21</v>
      </c>
      <c r="B25" s="20" t="s">
        <v>8</v>
      </c>
      <c r="C25" s="57">
        <v>36.305</v>
      </c>
      <c r="D25" s="61">
        <v>43.105</v>
      </c>
      <c r="E25" s="146">
        <f t="shared" si="8"/>
        <v>43.105</v>
      </c>
      <c r="F25" s="55">
        <f t="shared" si="9"/>
        <v>11</v>
      </c>
      <c r="G25" s="148">
        <v>70.33</v>
      </c>
      <c r="H25" s="148">
        <v>70.2</v>
      </c>
      <c r="I25" s="149"/>
      <c r="J25" s="150">
        <f t="shared" si="14"/>
        <v>70.33</v>
      </c>
      <c r="K25" s="150"/>
      <c r="L25" s="150"/>
      <c r="M25" s="149"/>
      <c r="N25" s="150">
        <f t="shared" si="15"/>
      </c>
      <c r="O25" s="47">
        <f t="shared" si="10"/>
        <v>70.33</v>
      </c>
      <c r="P25" s="55">
        <f t="shared" si="11"/>
        <v>5</v>
      </c>
      <c r="Q25" s="151">
        <f t="shared" si="12"/>
        <v>16</v>
      </c>
      <c r="R25" s="71">
        <f t="shared" si="13"/>
        <v>8</v>
      </c>
      <c r="S25" s="104">
        <f>IF(R25="","",VLOOKUP(R25,'Bodové hodnocení'!$A$1:$B$20,2,FALSE))</f>
        <v>4</v>
      </c>
    </row>
    <row r="26" spans="1:19" ht="15.75">
      <c r="A26" s="190" t="s">
        <v>22</v>
      </c>
      <c r="B26" s="188" t="s">
        <v>4</v>
      </c>
      <c r="C26" s="175">
        <v>38.588</v>
      </c>
      <c r="D26" s="191">
        <v>39.33</v>
      </c>
      <c r="E26" s="177" t="s">
        <v>82</v>
      </c>
      <c r="F26" s="183">
        <v>12</v>
      </c>
      <c r="G26" s="192">
        <v>64.54</v>
      </c>
      <c r="H26" s="192">
        <v>64.47</v>
      </c>
      <c r="I26" s="180">
        <v>10</v>
      </c>
      <c r="J26" s="182">
        <f t="shared" si="14"/>
        <v>74.54</v>
      </c>
      <c r="K26" s="182">
        <v>77.84</v>
      </c>
      <c r="L26" s="182">
        <v>77.88</v>
      </c>
      <c r="M26" s="180"/>
      <c r="N26" s="182">
        <f t="shared" si="15"/>
        <v>77.88</v>
      </c>
      <c r="O26" s="181">
        <f t="shared" si="10"/>
        <v>74.54</v>
      </c>
      <c r="P26" s="183">
        <f t="shared" si="11"/>
        <v>10</v>
      </c>
      <c r="Q26" s="184">
        <f t="shared" si="12"/>
        <v>22</v>
      </c>
      <c r="R26" s="185">
        <v>12</v>
      </c>
      <c r="S26" s="186">
        <f>IF(R26="","",VLOOKUP(R26,'Bodové hodnocení'!$A$1:$B$20,2,FALSE))</f>
        <v>1</v>
      </c>
    </row>
    <row r="27" spans="1:19" ht="15.75">
      <c r="A27" s="46" t="s">
        <v>23</v>
      </c>
      <c r="B27" s="24" t="s">
        <v>13</v>
      </c>
      <c r="C27" s="57">
        <v>20.057</v>
      </c>
      <c r="D27" s="61">
        <v>19.845</v>
      </c>
      <c r="E27" s="146">
        <f t="shared" si="8"/>
        <v>20.057</v>
      </c>
      <c r="F27" s="55">
        <f t="shared" si="9"/>
        <v>1</v>
      </c>
      <c r="G27" s="148">
        <v>71</v>
      </c>
      <c r="H27" s="148">
        <v>70.97</v>
      </c>
      <c r="I27" s="149"/>
      <c r="J27" s="150">
        <f t="shared" si="14"/>
        <v>71</v>
      </c>
      <c r="K27" s="150">
        <v>57.84</v>
      </c>
      <c r="L27" s="150">
        <v>57.85</v>
      </c>
      <c r="M27" s="149"/>
      <c r="N27" s="150">
        <f t="shared" si="15"/>
        <v>57.85</v>
      </c>
      <c r="O27" s="47">
        <f t="shared" si="10"/>
        <v>57.85</v>
      </c>
      <c r="P27" s="55">
        <f t="shared" si="11"/>
        <v>1</v>
      </c>
      <c r="Q27" s="151">
        <f t="shared" si="12"/>
        <v>2</v>
      </c>
      <c r="R27" s="71">
        <f t="shared" si="13"/>
        <v>1</v>
      </c>
      <c r="S27" s="104">
        <f>IF(R27="","",VLOOKUP(R27,'Bodové hodnocení'!$A$1:$B$20,2,FALSE))</f>
        <v>11</v>
      </c>
    </row>
    <row r="28" spans="1:19" ht="15.75">
      <c r="A28" s="190" t="s">
        <v>25</v>
      </c>
      <c r="B28" s="189" t="s">
        <v>31</v>
      </c>
      <c r="C28" s="175">
        <v>24.218</v>
      </c>
      <c r="D28" s="191">
        <v>23.809</v>
      </c>
      <c r="E28" s="177">
        <f t="shared" si="8"/>
        <v>24.218</v>
      </c>
      <c r="F28" s="183">
        <f t="shared" si="9"/>
        <v>8</v>
      </c>
      <c r="G28" s="192">
        <v>72.27</v>
      </c>
      <c r="H28" s="192">
        <v>72.18</v>
      </c>
      <c r="I28" s="180"/>
      <c r="J28" s="182">
        <f t="shared" si="14"/>
        <v>72.27</v>
      </c>
      <c r="K28" s="182"/>
      <c r="L28" s="182"/>
      <c r="M28" s="180"/>
      <c r="N28" s="182">
        <f t="shared" si="15"/>
      </c>
      <c r="O28" s="181">
        <f t="shared" si="10"/>
        <v>72.27</v>
      </c>
      <c r="P28" s="183">
        <f t="shared" si="11"/>
        <v>7</v>
      </c>
      <c r="Q28" s="184">
        <f t="shared" si="12"/>
        <v>15</v>
      </c>
      <c r="R28" s="185">
        <f t="shared" si="13"/>
        <v>7</v>
      </c>
      <c r="S28" s="186">
        <f>IF(R28="","",VLOOKUP(R28,'Bodové hodnocení'!$A$1:$B$20,2,FALSE))</f>
        <v>5</v>
      </c>
    </row>
    <row r="29" spans="1:19" ht="15.75">
      <c r="A29" s="46" t="s">
        <v>26</v>
      </c>
      <c r="B29" s="24" t="s">
        <v>14</v>
      </c>
      <c r="C29" s="57">
        <v>22.969</v>
      </c>
      <c r="D29" s="61">
        <v>24.09</v>
      </c>
      <c r="E29" s="146">
        <f t="shared" si="8"/>
        <v>24.09</v>
      </c>
      <c r="F29" s="55">
        <f t="shared" si="9"/>
        <v>7</v>
      </c>
      <c r="G29" s="148">
        <v>72.66</v>
      </c>
      <c r="H29" s="148">
        <v>72.57</v>
      </c>
      <c r="I29" s="149"/>
      <c r="J29" s="150">
        <f t="shared" si="14"/>
        <v>72.66</v>
      </c>
      <c r="K29" s="150">
        <v>61.32</v>
      </c>
      <c r="L29" s="150">
        <v>61.38</v>
      </c>
      <c r="M29" s="149"/>
      <c r="N29" s="150">
        <f t="shared" si="15"/>
        <v>61.38</v>
      </c>
      <c r="O29" s="47">
        <f t="shared" si="10"/>
        <v>61.38</v>
      </c>
      <c r="P29" s="55">
        <f t="shared" si="11"/>
        <v>2</v>
      </c>
      <c r="Q29" s="151">
        <f t="shared" si="12"/>
        <v>9</v>
      </c>
      <c r="R29" s="71">
        <f t="shared" si="13"/>
        <v>5</v>
      </c>
      <c r="S29" s="104">
        <f>IF(R29="","",VLOOKUP(R29,'Bodové hodnocení'!$A$1:$B$20,2,FALSE))</f>
        <v>7</v>
      </c>
    </row>
    <row r="30" spans="1:19" ht="15.75">
      <c r="A30" s="190" t="s">
        <v>27</v>
      </c>
      <c r="B30" s="188" t="s">
        <v>17</v>
      </c>
      <c r="C30" s="193">
        <v>20.795</v>
      </c>
      <c r="D30" s="191">
        <v>20.085</v>
      </c>
      <c r="E30" s="194">
        <f t="shared" si="8"/>
        <v>20.795</v>
      </c>
      <c r="F30" s="183">
        <f t="shared" si="9"/>
        <v>2</v>
      </c>
      <c r="G30" s="192">
        <v>70.73</v>
      </c>
      <c r="H30" s="192">
        <v>70.83</v>
      </c>
      <c r="I30" s="180"/>
      <c r="J30" s="182">
        <f t="shared" si="14"/>
        <v>70.83</v>
      </c>
      <c r="K30" s="182"/>
      <c r="L30" s="182"/>
      <c r="M30" s="180"/>
      <c r="N30" s="182">
        <f t="shared" si="15"/>
      </c>
      <c r="O30" s="181">
        <f t="shared" si="10"/>
        <v>70.83</v>
      </c>
      <c r="P30" s="183">
        <f t="shared" si="11"/>
        <v>6</v>
      </c>
      <c r="Q30" s="184">
        <f t="shared" si="12"/>
        <v>8</v>
      </c>
      <c r="R30" s="185">
        <f t="shared" si="13"/>
        <v>3</v>
      </c>
      <c r="S30" s="186">
        <f>IF(R30="","",VLOOKUP(R30,'Bodové hodnocení'!$A$1:$B$20,2,FALSE))</f>
        <v>9</v>
      </c>
    </row>
    <row r="31" spans="1:19" ht="15.75">
      <c r="A31" s="46" t="s">
        <v>28</v>
      </c>
      <c r="B31" s="24" t="s">
        <v>12</v>
      </c>
      <c r="C31" s="157">
        <v>21.325</v>
      </c>
      <c r="D31" s="61">
        <v>16.571</v>
      </c>
      <c r="E31" s="158">
        <f t="shared" si="8"/>
        <v>21.325</v>
      </c>
      <c r="F31" s="55">
        <f t="shared" si="9"/>
        <v>4</v>
      </c>
      <c r="G31" s="148">
        <v>65.01</v>
      </c>
      <c r="H31" s="148">
        <v>64.93</v>
      </c>
      <c r="I31" s="149"/>
      <c r="J31" s="150">
        <f t="shared" si="14"/>
        <v>65.01</v>
      </c>
      <c r="K31" s="150"/>
      <c r="L31" s="150"/>
      <c r="M31" s="149"/>
      <c r="N31" s="150">
        <f t="shared" si="15"/>
      </c>
      <c r="O31" s="47">
        <f t="shared" si="10"/>
        <v>65.01</v>
      </c>
      <c r="P31" s="55">
        <f t="shared" si="11"/>
        <v>4</v>
      </c>
      <c r="Q31" s="151">
        <f>IF(F31="","",SUM(P31,F31))</f>
        <v>8</v>
      </c>
      <c r="R31" s="71">
        <v>4</v>
      </c>
      <c r="S31" s="104">
        <f>IF(R31="","",VLOOKUP(R31,'Bodové hodnocení'!$A$1:$B$20,2,FALSE))</f>
        <v>8</v>
      </c>
    </row>
    <row r="32" spans="1:19" ht="15.75">
      <c r="A32" s="190" t="s">
        <v>30</v>
      </c>
      <c r="B32" s="195" t="s">
        <v>29</v>
      </c>
      <c r="C32" s="193">
        <v>35.194</v>
      </c>
      <c r="D32" s="191">
        <v>37.92</v>
      </c>
      <c r="E32" s="194">
        <f t="shared" si="8"/>
        <v>37.92</v>
      </c>
      <c r="F32" s="183">
        <f>IF(C32="","",RANK(E32,$E$21:$E$33,1))</f>
        <v>10</v>
      </c>
      <c r="G32" s="192">
        <v>70.97</v>
      </c>
      <c r="H32" s="192">
        <v>70.94</v>
      </c>
      <c r="I32" s="180">
        <v>10</v>
      </c>
      <c r="J32" s="182">
        <f t="shared" si="14"/>
        <v>80.97</v>
      </c>
      <c r="K32" s="182"/>
      <c r="L32" s="182"/>
      <c r="M32" s="180"/>
      <c r="N32" s="182">
        <f t="shared" si="15"/>
      </c>
      <c r="O32" s="181">
        <f t="shared" si="10"/>
        <v>80.97</v>
      </c>
      <c r="P32" s="183">
        <f>IF(O32="","",RANK(O32,$O$21:$O$33,1))</f>
        <v>12</v>
      </c>
      <c r="Q32" s="184">
        <f>IF(F32="","",SUM(P32,F32))</f>
        <v>22</v>
      </c>
      <c r="R32" s="185">
        <f>IF(Q32="","",RANK(Q32,$Q$21:$Q$33,1))</f>
        <v>11</v>
      </c>
      <c r="S32" s="186">
        <f>IF(R32="","",VLOOKUP(R32,'Bodové hodnocení'!$A$1:$B$20,2,FALSE))</f>
        <v>1</v>
      </c>
    </row>
    <row r="33" spans="1:19" ht="16.5" thickBot="1">
      <c r="A33" s="136" t="s">
        <v>32</v>
      </c>
      <c r="B33" s="113" t="s">
        <v>24</v>
      </c>
      <c r="C33" s="159"/>
      <c r="D33" s="160"/>
      <c r="E33" s="161" t="s">
        <v>83</v>
      </c>
      <c r="F33" s="137">
        <v>13</v>
      </c>
      <c r="G33" s="162">
        <v>75.61</v>
      </c>
      <c r="H33" s="162">
        <v>75.65</v>
      </c>
      <c r="I33" s="163">
        <v>10</v>
      </c>
      <c r="J33" s="150">
        <f t="shared" si="14"/>
        <v>85.65</v>
      </c>
      <c r="K33" s="164"/>
      <c r="L33" s="164"/>
      <c r="M33" s="163"/>
      <c r="N33" s="150">
        <f t="shared" si="15"/>
      </c>
      <c r="O33" s="138">
        <f t="shared" si="10"/>
        <v>85.65</v>
      </c>
      <c r="P33" s="55">
        <f>IF(O33="","",RANK(O33,$O$21:$O$33,1))</f>
        <v>13</v>
      </c>
      <c r="Q33" s="165">
        <f>IF(F33="","",SUM(P33,F33))</f>
        <v>26</v>
      </c>
      <c r="R33" s="139">
        <f>IF(Q33="","",RANK(Q33,$Q$21:$Q$33,1))</f>
        <v>13</v>
      </c>
      <c r="S33" s="134">
        <f>IF(R33="","",VLOOKUP(R33,'Bodové hodnocení'!$A$1:$B$20,2,FALSE))</f>
        <v>1</v>
      </c>
    </row>
    <row r="34" spans="1:19" ht="1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56"/>
      <c r="Q34" s="69"/>
      <c r="R34" s="236"/>
      <c r="S34" s="236"/>
    </row>
  </sheetData>
  <sheetProtection selectLockedCells="1" selectUnlockedCells="1"/>
  <mergeCells count="21">
    <mergeCell ref="P4:P5"/>
    <mergeCell ref="P19:P20"/>
    <mergeCell ref="C3:F4"/>
    <mergeCell ref="R3:R5"/>
    <mergeCell ref="A18:B19"/>
    <mergeCell ref="C18:F19"/>
    <mergeCell ref="G18:P18"/>
    <mergeCell ref="Q18:Q20"/>
    <mergeCell ref="G4:J4"/>
    <mergeCell ref="K4:N4"/>
    <mergeCell ref="O4:O5"/>
    <mergeCell ref="Q3:Q5"/>
    <mergeCell ref="A3:B4"/>
    <mergeCell ref="S3:S5"/>
    <mergeCell ref="G3:P3"/>
    <mergeCell ref="A1:S1"/>
    <mergeCell ref="R18:R20"/>
    <mergeCell ref="S18:S20"/>
    <mergeCell ref="G19:J19"/>
    <mergeCell ref="K19:N19"/>
    <mergeCell ref="O19:O20"/>
  </mergeCells>
  <printOptions/>
  <pageMargins left="0.7874015748031497" right="0.31496062992125984" top="0.7874015748031497" bottom="0.5905511811023623" header="0.5118110236220472" footer="0.31496062992125984"/>
  <pageSetup horizontalDpi="300" verticalDpi="300" orientation="landscape" paperSize="9" scale="60" r:id="rId1"/>
  <headerFooter alignWithMargins="0">
    <oddFooter>&amp;CHlučinská liga mládeže - 8. ročník 2019 / 2020&amp;RPro HLM zpracoval Durlák Jan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="90" zoomScaleNormal="90" zoomScaleSheetLayoutView="80" workbookViewId="0" topLeftCell="A1">
      <selection activeCell="H29" sqref="H29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17" width="11.57421875" style="0" customWidth="1"/>
    <col min="18" max="18" width="11.57421875" style="34" customWidth="1"/>
    <col min="19" max="19" width="11.57421875" style="62" customWidth="1"/>
    <col min="20" max="21" width="9.140625" style="35" customWidth="1"/>
    <col min="22" max="22" width="9.140625" style="34" customWidth="1"/>
  </cols>
  <sheetData>
    <row r="1" spans="1:19" ht="23.25" thickBot="1">
      <c r="A1" s="312" t="s">
        <v>71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</row>
    <row r="2" ht="16.5" thickBot="1">
      <c r="A2" s="36"/>
    </row>
    <row r="3" spans="1:19" ht="15.75" customHeight="1" thickBot="1">
      <c r="A3" s="313" t="s">
        <v>33</v>
      </c>
      <c r="B3" s="314"/>
      <c r="C3" s="313" t="s">
        <v>34</v>
      </c>
      <c r="D3" s="319"/>
      <c r="E3" s="319"/>
      <c r="F3" s="314"/>
      <c r="G3" s="328" t="s">
        <v>47</v>
      </c>
      <c r="H3" s="328"/>
      <c r="I3" s="328"/>
      <c r="J3" s="328"/>
      <c r="K3" s="328"/>
      <c r="L3" s="328"/>
      <c r="M3" s="328"/>
      <c r="N3" s="328"/>
      <c r="O3" s="328"/>
      <c r="P3" s="328"/>
      <c r="Q3" s="298" t="s">
        <v>36</v>
      </c>
      <c r="R3" s="299" t="s">
        <v>37</v>
      </c>
      <c r="S3" s="324" t="s">
        <v>38</v>
      </c>
    </row>
    <row r="4" spans="1:19" ht="15.75" customHeight="1" thickBot="1">
      <c r="A4" s="315"/>
      <c r="B4" s="316"/>
      <c r="C4" s="315"/>
      <c r="D4" s="320"/>
      <c r="E4" s="320"/>
      <c r="F4" s="316"/>
      <c r="G4" s="317" t="s">
        <v>51</v>
      </c>
      <c r="H4" s="318"/>
      <c r="I4" s="318"/>
      <c r="J4" s="318"/>
      <c r="K4" s="318" t="s">
        <v>52</v>
      </c>
      <c r="L4" s="318"/>
      <c r="M4" s="318"/>
      <c r="N4" s="318"/>
      <c r="O4" s="321" t="s">
        <v>42</v>
      </c>
      <c r="P4" s="305" t="s">
        <v>43</v>
      </c>
      <c r="Q4" s="298"/>
      <c r="R4" s="299"/>
      <c r="S4" s="324"/>
    </row>
    <row r="5" spans="1:19" ht="16.5" thickBot="1">
      <c r="A5" s="37" t="s">
        <v>39</v>
      </c>
      <c r="B5" s="38" t="s">
        <v>2</v>
      </c>
      <c r="C5" s="37" t="s">
        <v>40</v>
      </c>
      <c r="D5" s="39" t="s">
        <v>41</v>
      </c>
      <c r="E5" s="40" t="s">
        <v>42</v>
      </c>
      <c r="F5" s="41" t="s">
        <v>43</v>
      </c>
      <c r="G5" s="232" t="s">
        <v>44</v>
      </c>
      <c r="H5" s="42" t="s">
        <v>45</v>
      </c>
      <c r="I5" s="42" t="s">
        <v>48</v>
      </c>
      <c r="J5" s="42" t="s">
        <v>42</v>
      </c>
      <c r="K5" s="42" t="s">
        <v>44</v>
      </c>
      <c r="L5" s="42" t="s">
        <v>45</v>
      </c>
      <c r="M5" s="42" t="s">
        <v>48</v>
      </c>
      <c r="N5" s="42" t="s">
        <v>42</v>
      </c>
      <c r="O5" s="322"/>
      <c r="P5" s="306"/>
      <c r="Q5" s="298"/>
      <c r="R5" s="299"/>
      <c r="S5" s="324"/>
    </row>
    <row r="6" spans="1:21" ht="15.75">
      <c r="A6" s="43" t="s">
        <v>16</v>
      </c>
      <c r="B6" s="29" t="s">
        <v>4</v>
      </c>
      <c r="C6" s="57">
        <v>62.546</v>
      </c>
      <c r="D6" s="58">
        <v>63.45</v>
      </c>
      <c r="E6" s="146">
        <f aca="true" t="shared" si="0" ref="E6:E14">IF(C6="","",MAX(C6,D6))</f>
        <v>63.45</v>
      </c>
      <c r="F6" s="147">
        <f aca="true" t="shared" si="1" ref="F6:F14">IF(C6="","",RANK(E6,$E$6:$E$14,1))</f>
        <v>9</v>
      </c>
      <c r="G6" s="148">
        <v>85.16</v>
      </c>
      <c r="H6" s="148">
        <v>84.99</v>
      </c>
      <c r="I6" s="149">
        <v>10</v>
      </c>
      <c r="J6" s="150">
        <f>IF(G6="","",MAX(G6,H6)+I6)</f>
        <v>95.16</v>
      </c>
      <c r="K6" s="150">
        <v>100.04</v>
      </c>
      <c r="L6" s="150">
        <v>102.43</v>
      </c>
      <c r="M6" s="149"/>
      <c r="N6" s="150">
        <f>IF(L6="","",MAX(K6,L6)+M6)</f>
        <v>102.43</v>
      </c>
      <c r="O6" s="47">
        <f aca="true" t="shared" si="2" ref="O6:O14">IF(J6="","",MIN(N6,J6))</f>
        <v>95.16</v>
      </c>
      <c r="P6" s="55">
        <f aca="true" t="shared" si="3" ref="P6:P14">IF(O6="","",RANK(O6,$O$6:$O$14,1))</f>
        <v>4</v>
      </c>
      <c r="Q6" s="151">
        <f aca="true" t="shared" si="4" ref="Q6:Q14">IF(F6="","",SUM(P6,F6))</f>
        <v>13</v>
      </c>
      <c r="R6" s="71">
        <v>7</v>
      </c>
      <c r="S6" s="104">
        <f>IF(R6="","",VLOOKUP(R6,'Bodové hodnocení'!$A$1:$B$20,2,FALSE))</f>
        <v>5</v>
      </c>
      <c r="T6" s="45"/>
      <c r="U6" s="45"/>
    </row>
    <row r="7" spans="1:21" ht="15.75">
      <c r="A7" s="173" t="s">
        <v>18</v>
      </c>
      <c r="B7" s="174" t="s">
        <v>13</v>
      </c>
      <c r="C7" s="175">
        <v>17.345</v>
      </c>
      <c r="D7" s="176">
        <v>18.052</v>
      </c>
      <c r="E7" s="177">
        <f t="shared" si="0"/>
        <v>18.052</v>
      </c>
      <c r="F7" s="178">
        <f t="shared" si="1"/>
        <v>1</v>
      </c>
      <c r="G7" s="179">
        <v>69.15</v>
      </c>
      <c r="H7" s="179">
        <v>68.82</v>
      </c>
      <c r="I7" s="180">
        <v>10</v>
      </c>
      <c r="J7" s="182">
        <f aca="true" t="shared" si="5" ref="J7:J14">IF(G7="","",MAX(G7,H7)+I7)</f>
        <v>79.15</v>
      </c>
      <c r="K7" s="182">
        <v>93.93</v>
      </c>
      <c r="L7" s="182">
        <v>94.14</v>
      </c>
      <c r="M7" s="180"/>
      <c r="N7" s="182">
        <f>IF(L7="","",L7+M7)</f>
        <v>94.14</v>
      </c>
      <c r="O7" s="181">
        <f t="shared" si="2"/>
        <v>79.15</v>
      </c>
      <c r="P7" s="183">
        <f t="shared" si="3"/>
        <v>1</v>
      </c>
      <c r="Q7" s="184">
        <f t="shared" si="4"/>
        <v>2</v>
      </c>
      <c r="R7" s="185">
        <f>IF(Q7="","",RANK(Q7,$Q$6:$Q$14,1))</f>
        <v>1</v>
      </c>
      <c r="S7" s="186">
        <f>IF(R7="","",VLOOKUP(R7,'Bodové hodnocení'!$A$1:$B$20,2,FALSE))</f>
        <v>11</v>
      </c>
      <c r="T7" s="45"/>
      <c r="U7" s="45"/>
    </row>
    <row r="8" spans="1:21" ht="15.75">
      <c r="A8" s="144" t="s">
        <v>19</v>
      </c>
      <c r="B8" s="145" t="s">
        <v>17</v>
      </c>
      <c r="C8" s="57">
        <v>23.39</v>
      </c>
      <c r="D8" s="58">
        <v>23.87</v>
      </c>
      <c r="E8" s="146">
        <f t="shared" si="0"/>
        <v>23.87</v>
      </c>
      <c r="F8" s="147">
        <f t="shared" si="1"/>
        <v>5</v>
      </c>
      <c r="G8" s="148">
        <v>93.99</v>
      </c>
      <c r="H8" s="148">
        <v>93.79</v>
      </c>
      <c r="I8" s="149"/>
      <c r="J8" s="150">
        <f t="shared" si="5"/>
        <v>93.99</v>
      </c>
      <c r="K8" s="150"/>
      <c r="L8" s="150"/>
      <c r="M8" s="149"/>
      <c r="N8" s="150">
        <f>IF(L8="","",L8+M8)</f>
      </c>
      <c r="O8" s="47">
        <f t="shared" si="2"/>
        <v>93.99</v>
      </c>
      <c r="P8" s="55">
        <f t="shared" si="3"/>
        <v>3</v>
      </c>
      <c r="Q8" s="151">
        <f t="shared" si="4"/>
        <v>8</v>
      </c>
      <c r="R8" s="71">
        <v>4</v>
      </c>
      <c r="S8" s="104">
        <f>IF(R8="","",VLOOKUP(R8,'Bodové hodnocení'!$A$1:$B$20,2,FALSE))</f>
        <v>8</v>
      </c>
      <c r="T8" s="45"/>
      <c r="U8" s="45"/>
    </row>
    <row r="9" spans="1:21" ht="15.75">
      <c r="A9" s="173" t="s">
        <v>20</v>
      </c>
      <c r="B9" s="187" t="s">
        <v>6</v>
      </c>
      <c r="C9" s="175">
        <v>18.929</v>
      </c>
      <c r="D9" s="176">
        <v>21.043</v>
      </c>
      <c r="E9" s="177">
        <f t="shared" si="0"/>
        <v>21.043</v>
      </c>
      <c r="F9" s="178">
        <f t="shared" si="1"/>
        <v>2</v>
      </c>
      <c r="G9" s="179">
        <v>80.73</v>
      </c>
      <c r="H9" s="179">
        <v>80.6</v>
      </c>
      <c r="I9" s="180"/>
      <c r="J9" s="182">
        <f t="shared" si="5"/>
        <v>80.73</v>
      </c>
      <c r="K9" s="182"/>
      <c r="L9" s="182"/>
      <c r="M9" s="180"/>
      <c r="N9" s="182">
        <f aca="true" t="shared" si="6" ref="N9:N14">IF(L9="","",L9+M9)</f>
      </c>
      <c r="O9" s="181">
        <f t="shared" si="2"/>
        <v>80.73</v>
      </c>
      <c r="P9" s="183">
        <f t="shared" si="3"/>
        <v>2</v>
      </c>
      <c r="Q9" s="184">
        <f t="shared" si="4"/>
        <v>4</v>
      </c>
      <c r="R9" s="185">
        <f aca="true" t="shared" si="7" ref="R9:R14">IF(Q9="","",RANK(Q9,$Q$6:$Q$14,1))</f>
        <v>2</v>
      </c>
      <c r="S9" s="186">
        <f>IF(R9="","",VLOOKUP(R9,'Bodové hodnocení'!$A$1:$B$20,2,FALSE))</f>
        <v>10</v>
      </c>
      <c r="T9" s="45"/>
      <c r="U9" s="45"/>
    </row>
    <row r="10" spans="1:21" ht="15.75">
      <c r="A10" s="144" t="s">
        <v>21</v>
      </c>
      <c r="B10" s="20" t="s">
        <v>10</v>
      </c>
      <c r="C10" s="57">
        <v>22.088</v>
      </c>
      <c r="D10" s="58">
        <v>22.411</v>
      </c>
      <c r="E10" s="146">
        <f t="shared" si="0"/>
        <v>22.411</v>
      </c>
      <c r="F10" s="147">
        <f t="shared" si="1"/>
        <v>3</v>
      </c>
      <c r="G10" s="148">
        <v>85.84</v>
      </c>
      <c r="H10" s="148">
        <v>85.65</v>
      </c>
      <c r="I10" s="149">
        <v>10</v>
      </c>
      <c r="J10" s="150">
        <f t="shared" si="5"/>
        <v>95.84</v>
      </c>
      <c r="K10" s="150">
        <v>146.05</v>
      </c>
      <c r="L10" s="150">
        <v>146.02</v>
      </c>
      <c r="M10" s="149">
        <v>10</v>
      </c>
      <c r="N10" s="150">
        <f t="shared" si="6"/>
        <v>156.02</v>
      </c>
      <c r="O10" s="47">
        <f t="shared" si="2"/>
        <v>95.84</v>
      </c>
      <c r="P10" s="55">
        <f t="shared" si="3"/>
        <v>5</v>
      </c>
      <c r="Q10" s="151">
        <f t="shared" si="4"/>
        <v>8</v>
      </c>
      <c r="R10" s="71">
        <f t="shared" si="7"/>
        <v>3</v>
      </c>
      <c r="S10" s="104">
        <f>IF(R10="","",VLOOKUP(R10,'Bodové hodnocení'!$A$1:$B$20,2,FALSE))</f>
        <v>9</v>
      </c>
      <c r="T10" s="45"/>
      <c r="U10" s="45"/>
    </row>
    <row r="11" spans="1:21" ht="15.75">
      <c r="A11" s="173" t="s">
        <v>22</v>
      </c>
      <c r="B11" s="188" t="s">
        <v>5</v>
      </c>
      <c r="C11" s="175">
        <v>22.199</v>
      </c>
      <c r="D11" s="176">
        <v>22.783</v>
      </c>
      <c r="E11" s="177">
        <f t="shared" si="0"/>
        <v>22.783</v>
      </c>
      <c r="F11" s="178">
        <f t="shared" si="1"/>
        <v>4</v>
      </c>
      <c r="G11" s="179">
        <v>98.67</v>
      </c>
      <c r="H11" s="179">
        <v>98.55</v>
      </c>
      <c r="I11" s="180"/>
      <c r="J11" s="182">
        <f t="shared" si="5"/>
        <v>98.67</v>
      </c>
      <c r="K11" s="182"/>
      <c r="L11" s="182"/>
      <c r="M11" s="180"/>
      <c r="N11" s="182">
        <f t="shared" si="6"/>
      </c>
      <c r="O11" s="181">
        <f t="shared" si="2"/>
        <v>98.67</v>
      </c>
      <c r="P11" s="183">
        <f t="shared" si="3"/>
        <v>7</v>
      </c>
      <c r="Q11" s="184">
        <f t="shared" si="4"/>
        <v>11</v>
      </c>
      <c r="R11" s="185">
        <f t="shared" si="7"/>
        <v>5</v>
      </c>
      <c r="S11" s="186">
        <f>IF(R11="","",VLOOKUP(R11,'Bodové hodnocení'!$A$1:$B$20,2,FALSE))</f>
        <v>7</v>
      </c>
      <c r="T11" s="45"/>
      <c r="U11" s="45"/>
    </row>
    <row r="12" spans="1:21" ht="15.75">
      <c r="A12" s="144" t="s">
        <v>23</v>
      </c>
      <c r="B12" s="20" t="s">
        <v>7</v>
      </c>
      <c r="C12" s="57">
        <v>25.044</v>
      </c>
      <c r="D12" s="58">
        <v>29.844</v>
      </c>
      <c r="E12" s="146">
        <f t="shared" si="0"/>
        <v>29.844</v>
      </c>
      <c r="F12" s="147">
        <f t="shared" si="1"/>
        <v>6</v>
      </c>
      <c r="G12" s="148">
        <v>107.56</v>
      </c>
      <c r="H12" s="148">
        <v>107.44</v>
      </c>
      <c r="I12" s="149">
        <v>20</v>
      </c>
      <c r="J12" s="150">
        <f t="shared" si="5"/>
        <v>127.56</v>
      </c>
      <c r="K12" s="150"/>
      <c r="L12" s="150"/>
      <c r="M12" s="149"/>
      <c r="N12" s="150">
        <f t="shared" si="6"/>
      </c>
      <c r="O12" s="47">
        <f t="shared" si="2"/>
        <v>127.56</v>
      </c>
      <c r="P12" s="55">
        <f t="shared" si="3"/>
        <v>8</v>
      </c>
      <c r="Q12" s="151">
        <f t="shared" si="4"/>
        <v>14</v>
      </c>
      <c r="R12" s="71">
        <f t="shared" si="7"/>
        <v>8</v>
      </c>
      <c r="S12" s="104">
        <f>IF(R12="","",VLOOKUP(R12,'Bodové hodnocení'!$A$1:$B$20,2,FALSE))</f>
        <v>4</v>
      </c>
      <c r="T12" s="45"/>
      <c r="U12" s="45"/>
    </row>
    <row r="13" spans="1:21" ht="15.75">
      <c r="A13" s="173" t="s">
        <v>25</v>
      </c>
      <c r="B13" s="189" t="s">
        <v>24</v>
      </c>
      <c r="C13" s="175">
        <v>24.286</v>
      </c>
      <c r="D13" s="176">
        <v>35.828</v>
      </c>
      <c r="E13" s="177">
        <f t="shared" si="0"/>
        <v>35.828</v>
      </c>
      <c r="F13" s="178">
        <f t="shared" si="1"/>
        <v>7</v>
      </c>
      <c r="G13" s="179">
        <v>97.93</v>
      </c>
      <c r="H13" s="179">
        <v>97.86</v>
      </c>
      <c r="I13" s="180"/>
      <c r="J13" s="182">
        <f t="shared" si="5"/>
        <v>97.93</v>
      </c>
      <c r="K13" s="182"/>
      <c r="L13" s="182"/>
      <c r="M13" s="180"/>
      <c r="N13" s="182">
        <f t="shared" si="6"/>
      </c>
      <c r="O13" s="181">
        <f t="shared" si="2"/>
        <v>97.93</v>
      </c>
      <c r="P13" s="183">
        <f t="shared" si="3"/>
        <v>6</v>
      </c>
      <c r="Q13" s="184">
        <f t="shared" si="4"/>
        <v>13</v>
      </c>
      <c r="R13" s="185">
        <f t="shared" si="7"/>
        <v>6</v>
      </c>
      <c r="S13" s="186">
        <f>IF(R13="","",VLOOKUP(R13,'Bodové hodnocení'!$A$1:$B$20,2,FALSE))</f>
        <v>6</v>
      </c>
      <c r="T13" s="45"/>
      <c r="U13" s="45"/>
    </row>
    <row r="14" spans="1:21" ht="16.5" thickBot="1">
      <c r="A14" s="144" t="s">
        <v>26</v>
      </c>
      <c r="B14" s="24" t="s">
        <v>12</v>
      </c>
      <c r="C14" s="57">
        <v>43.923</v>
      </c>
      <c r="D14" s="58">
        <v>44.26</v>
      </c>
      <c r="E14" s="146">
        <f t="shared" si="0"/>
        <v>44.26</v>
      </c>
      <c r="F14" s="147">
        <f t="shared" si="1"/>
        <v>8</v>
      </c>
      <c r="G14" s="148">
        <v>128.82</v>
      </c>
      <c r="H14" s="148">
        <v>128.75</v>
      </c>
      <c r="I14" s="149"/>
      <c r="J14" s="150">
        <f t="shared" si="5"/>
        <v>128.82</v>
      </c>
      <c r="K14" s="150"/>
      <c r="L14" s="150"/>
      <c r="M14" s="149"/>
      <c r="N14" s="150">
        <f t="shared" si="6"/>
      </c>
      <c r="O14" s="47">
        <f t="shared" si="2"/>
        <v>128.82</v>
      </c>
      <c r="P14" s="55">
        <f t="shared" si="3"/>
        <v>9</v>
      </c>
      <c r="Q14" s="151">
        <f t="shared" si="4"/>
        <v>17</v>
      </c>
      <c r="R14" s="71">
        <f t="shared" si="7"/>
        <v>9</v>
      </c>
      <c r="S14" s="104">
        <f>IF(R14="","",VLOOKUP(R14,'Bodové hodnocení'!$A$1:$B$20,2,FALSE))</f>
        <v>3</v>
      </c>
      <c r="T14" s="45"/>
      <c r="U14" s="45"/>
    </row>
    <row r="15" spans="1:21" ht="16.5" thickBot="1">
      <c r="A15" s="48"/>
      <c r="B15" s="48"/>
      <c r="C15" s="49"/>
      <c r="D15" s="49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50"/>
      <c r="S15" s="51"/>
      <c r="T15" s="45"/>
      <c r="U15" s="45"/>
    </row>
    <row r="16" spans="1:21" ht="16.5" thickBot="1">
      <c r="A16" s="313" t="s">
        <v>46</v>
      </c>
      <c r="B16" s="314"/>
      <c r="C16" s="313" t="s">
        <v>34</v>
      </c>
      <c r="D16" s="319"/>
      <c r="E16" s="319"/>
      <c r="F16" s="314"/>
      <c r="G16" s="328" t="s">
        <v>47</v>
      </c>
      <c r="H16" s="328"/>
      <c r="I16" s="328"/>
      <c r="J16" s="328"/>
      <c r="K16" s="328"/>
      <c r="L16" s="328"/>
      <c r="M16" s="328"/>
      <c r="N16" s="328"/>
      <c r="O16" s="328"/>
      <c r="P16" s="328"/>
      <c r="Q16" s="298" t="s">
        <v>36</v>
      </c>
      <c r="R16" s="299" t="s">
        <v>37</v>
      </c>
      <c r="S16" s="324" t="s">
        <v>38</v>
      </c>
      <c r="T16" s="45"/>
      <c r="U16" s="52"/>
    </row>
    <row r="17" spans="1:21" ht="16.5" thickBot="1">
      <c r="A17" s="315"/>
      <c r="B17" s="316"/>
      <c r="C17" s="315"/>
      <c r="D17" s="320"/>
      <c r="E17" s="320"/>
      <c r="F17" s="316"/>
      <c r="G17" s="317" t="s">
        <v>51</v>
      </c>
      <c r="H17" s="318"/>
      <c r="I17" s="318"/>
      <c r="J17" s="318"/>
      <c r="K17" s="318" t="s">
        <v>52</v>
      </c>
      <c r="L17" s="318"/>
      <c r="M17" s="318"/>
      <c r="N17" s="318"/>
      <c r="O17" s="321" t="s">
        <v>42</v>
      </c>
      <c r="P17" s="305" t="s">
        <v>43</v>
      </c>
      <c r="Q17" s="298"/>
      <c r="R17" s="299"/>
      <c r="S17" s="324"/>
      <c r="T17" s="45"/>
      <c r="U17" s="52"/>
    </row>
    <row r="18" spans="1:21" ht="16.5" thickBot="1">
      <c r="A18" s="59" t="s">
        <v>39</v>
      </c>
      <c r="B18" s="38" t="s">
        <v>2</v>
      </c>
      <c r="C18" s="37" t="s">
        <v>40</v>
      </c>
      <c r="D18" s="39" t="s">
        <v>41</v>
      </c>
      <c r="E18" s="60" t="s">
        <v>42</v>
      </c>
      <c r="F18" s="41" t="s">
        <v>43</v>
      </c>
      <c r="G18" s="232" t="s">
        <v>44</v>
      </c>
      <c r="H18" s="42" t="s">
        <v>45</v>
      </c>
      <c r="I18" s="42" t="s">
        <v>48</v>
      </c>
      <c r="J18" s="42" t="s">
        <v>42</v>
      </c>
      <c r="K18" s="42" t="s">
        <v>44</v>
      </c>
      <c r="L18" s="42" t="s">
        <v>45</v>
      </c>
      <c r="M18" s="42" t="s">
        <v>48</v>
      </c>
      <c r="N18" s="42" t="s">
        <v>42</v>
      </c>
      <c r="O18" s="322"/>
      <c r="P18" s="306"/>
      <c r="Q18" s="298"/>
      <c r="R18" s="299"/>
      <c r="S18" s="324"/>
      <c r="T18" s="45"/>
      <c r="U18" s="53">
        <f>IF(T18="","",VLOOKUP(T18,'Bodové hodnocení'!$A$1:$B$20,2,FALSE))</f>
      </c>
    </row>
    <row r="19" spans="1:21" ht="15.75">
      <c r="A19" s="43" t="s">
        <v>16</v>
      </c>
      <c r="B19" s="29" t="s">
        <v>4</v>
      </c>
      <c r="C19" s="152">
        <v>18.822</v>
      </c>
      <c r="D19" s="153">
        <v>22.39</v>
      </c>
      <c r="E19" s="146">
        <f aca="true" t="shared" si="8" ref="E19:E27">IF(C19="","",MAX(C19,D19))</f>
        <v>22.39</v>
      </c>
      <c r="F19" s="55">
        <f aca="true" t="shared" si="9" ref="F19:F27">IF(C19="","",RANK(E19,$E$19:$E$28,1))</f>
        <v>3</v>
      </c>
      <c r="G19" s="154">
        <v>68.12</v>
      </c>
      <c r="H19" s="226">
        <v>67.96</v>
      </c>
      <c r="I19" s="155"/>
      <c r="J19" s="150">
        <f>IF(G19="","",MAX(G19,H19)+I19)</f>
        <v>68.12</v>
      </c>
      <c r="K19" s="156">
        <v>78.58</v>
      </c>
      <c r="L19" s="156">
        <v>77.04</v>
      </c>
      <c r="M19" s="155"/>
      <c r="N19" s="150">
        <f>IF(L19="","",MAX(K19,L19)+M19)</f>
        <v>78.58</v>
      </c>
      <c r="O19" s="156">
        <f aca="true" t="shared" si="10" ref="O19:O28">IF(J19="","",MIN(N19,J19))</f>
        <v>68.12</v>
      </c>
      <c r="P19" s="251">
        <f aca="true" t="shared" si="11" ref="P19:P28">IF(O19="","",RANK(O19,$O$19:$O$28,1))</f>
        <v>6</v>
      </c>
      <c r="Q19" s="151">
        <f aca="true" t="shared" si="12" ref="Q19:Q28">IF(F19="","",SUM(P19,F19))</f>
        <v>9</v>
      </c>
      <c r="R19" s="71">
        <v>3</v>
      </c>
      <c r="S19" s="104">
        <f>IF(R19="","",VLOOKUP(R19,'Bodové hodnocení'!$A$1:$B$20,2,FALSE))</f>
        <v>9</v>
      </c>
      <c r="T19" s="45"/>
      <c r="U19" s="53">
        <f>IF(T19="","",VLOOKUP(T19,'Bodové hodnocení'!$A$1:$B$20,2,FALSE))</f>
      </c>
    </row>
    <row r="20" spans="1:21" ht="15.75">
      <c r="A20" s="190" t="s">
        <v>18</v>
      </c>
      <c r="B20" s="174" t="s">
        <v>5</v>
      </c>
      <c r="C20" s="175">
        <v>44.846</v>
      </c>
      <c r="D20" s="191">
        <v>45.069</v>
      </c>
      <c r="E20" s="177">
        <f t="shared" si="8"/>
        <v>45.069</v>
      </c>
      <c r="F20" s="183">
        <f t="shared" si="9"/>
        <v>7</v>
      </c>
      <c r="G20" s="192">
        <v>66.04</v>
      </c>
      <c r="H20" s="192">
        <v>65.83</v>
      </c>
      <c r="I20" s="180"/>
      <c r="J20" s="182">
        <f aca="true" t="shared" si="13" ref="J20:J28">IF(G20="","",MAX(G20,H20)+I20)</f>
        <v>66.04</v>
      </c>
      <c r="K20" s="182"/>
      <c r="L20" s="182"/>
      <c r="M20" s="180"/>
      <c r="N20" s="182">
        <f>IF(L20="","",L20+M20)</f>
      </c>
      <c r="O20" s="182">
        <f t="shared" si="10"/>
        <v>66.04</v>
      </c>
      <c r="P20" s="252">
        <f t="shared" si="11"/>
        <v>2</v>
      </c>
      <c r="Q20" s="184">
        <f t="shared" si="12"/>
        <v>9</v>
      </c>
      <c r="R20" s="185">
        <v>5</v>
      </c>
      <c r="S20" s="186">
        <f>IF(R20="","",VLOOKUP(R20,'Bodové hodnocení'!$A$1:$B$20,2,FALSE))</f>
        <v>7</v>
      </c>
      <c r="T20" s="45"/>
      <c r="U20" s="52"/>
    </row>
    <row r="21" spans="1:21" ht="15.75">
      <c r="A21" s="46" t="s">
        <v>19</v>
      </c>
      <c r="B21" s="145" t="s">
        <v>6</v>
      </c>
      <c r="C21" s="57">
        <v>24.334</v>
      </c>
      <c r="D21" s="61">
        <v>25.334</v>
      </c>
      <c r="E21" s="146">
        <f t="shared" si="8"/>
        <v>25.334</v>
      </c>
      <c r="F21" s="55">
        <f t="shared" si="9"/>
        <v>4</v>
      </c>
      <c r="G21" s="148">
        <v>68.1</v>
      </c>
      <c r="H21" s="148">
        <v>67.96</v>
      </c>
      <c r="I21" s="149"/>
      <c r="J21" s="150">
        <f t="shared" si="13"/>
        <v>68.1</v>
      </c>
      <c r="K21" s="150"/>
      <c r="L21" s="150"/>
      <c r="M21" s="149"/>
      <c r="N21" s="150">
        <f>IF(L21="","",L21+M21)</f>
      </c>
      <c r="O21" s="150">
        <f t="shared" si="10"/>
        <v>68.1</v>
      </c>
      <c r="P21" s="253">
        <f t="shared" si="11"/>
        <v>5</v>
      </c>
      <c r="Q21" s="151">
        <f t="shared" si="12"/>
        <v>9</v>
      </c>
      <c r="R21" s="71">
        <v>4</v>
      </c>
      <c r="S21" s="104">
        <f>IF(R21="","",VLOOKUP(R21,'Bodové hodnocení'!$A$1:$B$20,2,FALSE))</f>
        <v>8</v>
      </c>
      <c r="T21" s="45"/>
      <c r="U21" s="45"/>
    </row>
    <row r="22" spans="1:19" ht="15.75">
      <c r="A22" s="190" t="s">
        <v>20</v>
      </c>
      <c r="B22" s="187" t="s">
        <v>17</v>
      </c>
      <c r="C22" s="175">
        <v>25.598</v>
      </c>
      <c r="D22" s="191">
        <v>22.516</v>
      </c>
      <c r="E22" s="177">
        <f t="shared" si="8"/>
        <v>25.598</v>
      </c>
      <c r="F22" s="183">
        <f t="shared" si="9"/>
        <v>5</v>
      </c>
      <c r="G22" s="192">
        <v>68.5</v>
      </c>
      <c r="H22" s="192">
        <v>68.68</v>
      </c>
      <c r="I22" s="180"/>
      <c r="J22" s="182">
        <f t="shared" si="13"/>
        <v>68.68</v>
      </c>
      <c r="K22" s="182"/>
      <c r="L22" s="182"/>
      <c r="M22" s="180"/>
      <c r="N22" s="182">
        <f aca="true" t="shared" si="14" ref="N22:N28">IF(L22="","",L22+M22)</f>
      </c>
      <c r="O22" s="182">
        <f t="shared" si="10"/>
        <v>68.68</v>
      </c>
      <c r="P22" s="252">
        <f t="shared" si="11"/>
        <v>7</v>
      </c>
      <c r="Q22" s="184">
        <f t="shared" si="12"/>
        <v>12</v>
      </c>
      <c r="R22" s="185">
        <f>IF(Q22="","",RANK(Q22,$Q$19:$Q$28,1))</f>
        <v>8</v>
      </c>
      <c r="S22" s="186">
        <f>IF(R22="","",VLOOKUP(R22,'Bodové hodnocení'!$A$1:$B$20,2,FALSE))</f>
        <v>4</v>
      </c>
    </row>
    <row r="23" spans="1:19" ht="15.75">
      <c r="A23" s="46" t="s">
        <v>21</v>
      </c>
      <c r="B23" s="20" t="s">
        <v>13</v>
      </c>
      <c r="C23" s="57">
        <v>29.552</v>
      </c>
      <c r="D23" s="61">
        <v>23.308</v>
      </c>
      <c r="E23" s="146">
        <f t="shared" si="8"/>
        <v>29.552</v>
      </c>
      <c r="F23" s="55">
        <f t="shared" si="9"/>
        <v>6</v>
      </c>
      <c r="G23" s="148">
        <v>61.85</v>
      </c>
      <c r="H23" s="148">
        <v>61.53</v>
      </c>
      <c r="I23" s="149"/>
      <c r="J23" s="150">
        <f t="shared" si="13"/>
        <v>61.85</v>
      </c>
      <c r="K23" s="150">
        <v>68.81</v>
      </c>
      <c r="L23" s="150">
        <v>68.87</v>
      </c>
      <c r="M23" s="149"/>
      <c r="N23" s="150">
        <f t="shared" si="14"/>
        <v>68.87</v>
      </c>
      <c r="O23" s="150">
        <f t="shared" si="10"/>
        <v>61.85</v>
      </c>
      <c r="P23" s="253">
        <f t="shared" si="11"/>
        <v>1</v>
      </c>
      <c r="Q23" s="151">
        <f t="shared" si="12"/>
        <v>7</v>
      </c>
      <c r="R23" s="71">
        <f>IF(Q23="","",RANK(Q23,$Q$19:$Q$28,1))</f>
        <v>1</v>
      </c>
      <c r="S23" s="104">
        <f>IF(R23="","",VLOOKUP(R23,'Bodové hodnocení'!$A$1:$B$20,2,FALSE))</f>
        <v>11</v>
      </c>
    </row>
    <row r="24" spans="1:19" ht="15.75">
      <c r="A24" s="190" t="s">
        <v>22</v>
      </c>
      <c r="B24" s="188" t="s">
        <v>67</v>
      </c>
      <c r="C24" s="175">
        <v>48.349</v>
      </c>
      <c r="D24" s="191">
        <v>48.483</v>
      </c>
      <c r="E24" s="177">
        <f t="shared" si="8"/>
        <v>48.483</v>
      </c>
      <c r="F24" s="183">
        <f t="shared" si="9"/>
        <v>8</v>
      </c>
      <c r="G24" s="192">
        <v>66.58</v>
      </c>
      <c r="H24" s="192">
        <v>66.54</v>
      </c>
      <c r="I24" s="180"/>
      <c r="J24" s="182">
        <f t="shared" si="13"/>
        <v>66.58</v>
      </c>
      <c r="K24" s="182"/>
      <c r="L24" s="182"/>
      <c r="M24" s="180"/>
      <c r="N24" s="182">
        <f t="shared" si="14"/>
      </c>
      <c r="O24" s="182">
        <f t="shared" si="10"/>
        <v>66.58</v>
      </c>
      <c r="P24" s="252">
        <f t="shared" si="11"/>
        <v>3</v>
      </c>
      <c r="Q24" s="184">
        <f t="shared" si="12"/>
        <v>11</v>
      </c>
      <c r="R24" s="185">
        <v>7</v>
      </c>
      <c r="S24" s="186">
        <f>IF(R24="","",VLOOKUP(R24,'Bodové hodnocení'!$A$1:$B$20,2,FALSE))</f>
        <v>5</v>
      </c>
    </row>
    <row r="25" spans="1:19" ht="15.75">
      <c r="A25" s="46" t="s">
        <v>23</v>
      </c>
      <c r="B25" s="24" t="s">
        <v>8</v>
      </c>
      <c r="C25" s="57">
        <v>59.177</v>
      </c>
      <c r="D25" s="61">
        <v>62.262</v>
      </c>
      <c r="E25" s="146">
        <f t="shared" si="8"/>
        <v>62.262</v>
      </c>
      <c r="F25" s="55">
        <f t="shared" si="9"/>
        <v>9</v>
      </c>
      <c r="G25" s="148">
        <v>82.01</v>
      </c>
      <c r="H25" s="148">
        <v>81.92</v>
      </c>
      <c r="I25" s="149"/>
      <c r="J25" s="150">
        <f t="shared" si="13"/>
        <v>82.01</v>
      </c>
      <c r="K25" s="150"/>
      <c r="L25" s="150"/>
      <c r="M25" s="149"/>
      <c r="N25" s="150">
        <f t="shared" si="14"/>
      </c>
      <c r="O25" s="150">
        <f t="shared" si="10"/>
        <v>82.01</v>
      </c>
      <c r="P25" s="253">
        <f t="shared" si="11"/>
        <v>10</v>
      </c>
      <c r="Q25" s="151">
        <f t="shared" si="12"/>
        <v>19</v>
      </c>
      <c r="R25" s="71">
        <f>IF(Q25="","",RANK(Q25,$Q$19:$Q$28,1))</f>
        <v>10</v>
      </c>
      <c r="S25" s="104">
        <f>IF(R25="","",VLOOKUP(R25,'Bodové hodnocení'!$A$1:$B$20,2,FALSE))</f>
        <v>2</v>
      </c>
    </row>
    <row r="26" spans="1:19" ht="15.75">
      <c r="A26" s="190" t="s">
        <v>25</v>
      </c>
      <c r="B26" s="189" t="s">
        <v>7</v>
      </c>
      <c r="C26" s="175">
        <v>20.277</v>
      </c>
      <c r="D26" s="191">
        <v>19.575</v>
      </c>
      <c r="E26" s="177">
        <f t="shared" si="8"/>
        <v>20.277</v>
      </c>
      <c r="F26" s="183">
        <f t="shared" si="9"/>
        <v>1</v>
      </c>
      <c r="G26" s="192">
        <v>73.84</v>
      </c>
      <c r="H26" s="192">
        <v>73.61</v>
      </c>
      <c r="I26" s="180"/>
      <c r="J26" s="182">
        <f t="shared" si="13"/>
        <v>73.84</v>
      </c>
      <c r="K26" s="182"/>
      <c r="L26" s="182"/>
      <c r="M26" s="180"/>
      <c r="N26" s="182">
        <f t="shared" si="14"/>
      </c>
      <c r="O26" s="182">
        <f t="shared" si="10"/>
        <v>73.84</v>
      </c>
      <c r="P26" s="252">
        <f t="shared" si="11"/>
        <v>8</v>
      </c>
      <c r="Q26" s="184">
        <f t="shared" si="12"/>
        <v>9</v>
      </c>
      <c r="R26" s="185">
        <f>IF(Q26="","",RANK(Q26,$Q$19:$Q$28,1))</f>
        <v>2</v>
      </c>
      <c r="S26" s="186">
        <f>IF(R26="","",VLOOKUP(R26,'Bodové hodnocení'!$A$1:$B$20,2,FALSE))</f>
        <v>10</v>
      </c>
    </row>
    <row r="27" spans="1:19" ht="15.75">
      <c r="A27" s="46" t="s">
        <v>26</v>
      </c>
      <c r="B27" s="24" t="s">
        <v>24</v>
      </c>
      <c r="C27" s="57">
        <v>19.561</v>
      </c>
      <c r="D27" s="61">
        <v>21.522</v>
      </c>
      <c r="E27" s="146">
        <f t="shared" si="8"/>
        <v>21.522</v>
      </c>
      <c r="F27" s="55">
        <f t="shared" si="9"/>
        <v>2</v>
      </c>
      <c r="G27" s="148">
        <v>75.43</v>
      </c>
      <c r="H27" s="148">
        <v>75.15</v>
      </c>
      <c r="I27" s="149"/>
      <c r="J27" s="150">
        <f t="shared" si="13"/>
        <v>75.43</v>
      </c>
      <c r="K27" s="150"/>
      <c r="L27" s="150"/>
      <c r="M27" s="149"/>
      <c r="N27" s="150">
        <f t="shared" si="14"/>
      </c>
      <c r="O27" s="150">
        <f t="shared" si="10"/>
        <v>75.43</v>
      </c>
      <c r="P27" s="253">
        <f t="shared" si="11"/>
        <v>9</v>
      </c>
      <c r="Q27" s="151">
        <f t="shared" si="12"/>
        <v>11</v>
      </c>
      <c r="R27" s="71">
        <f>IF(Q27="","",RANK(Q27,$Q$19:$Q$28,1))</f>
        <v>6</v>
      </c>
      <c r="S27" s="104">
        <f>IF(R27="","",VLOOKUP(R27,'Bodové hodnocení'!$A$1:$B$20,2,FALSE))</f>
        <v>6</v>
      </c>
    </row>
    <row r="28" spans="1:19" ht="16.5" thickBot="1">
      <c r="A28" s="190" t="s">
        <v>27</v>
      </c>
      <c r="B28" s="188" t="s">
        <v>12</v>
      </c>
      <c r="C28" s="193" t="s">
        <v>82</v>
      </c>
      <c r="D28" s="191" t="s">
        <v>82</v>
      </c>
      <c r="E28" s="194" t="s">
        <v>82</v>
      </c>
      <c r="F28" s="183">
        <v>10</v>
      </c>
      <c r="G28" s="192">
        <v>66.87</v>
      </c>
      <c r="H28" s="192">
        <v>66.63</v>
      </c>
      <c r="I28" s="180"/>
      <c r="J28" s="182">
        <f t="shared" si="13"/>
        <v>66.87</v>
      </c>
      <c r="K28" s="182"/>
      <c r="L28" s="182"/>
      <c r="M28" s="180"/>
      <c r="N28" s="182">
        <f t="shared" si="14"/>
      </c>
      <c r="O28" s="182">
        <f t="shared" si="10"/>
        <v>66.87</v>
      </c>
      <c r="P28" s="252">
        <f t="shared" si="11"/>
        <v>4</v>
      </c>
      <c r="Q28" s="184">
        <f t="shared" si="12"/>
        <v>14</v>
      </c>
      <c r="R28" s="185">
        <f>IF(Q28="","",RANK(Q28,$Q$19:$Q$28,1))</f>
        <v>9</v>
      </c>
      <c r="S28" s="186">
        <f>IF(R28="","",VLOOKUP(R28,'Bodové hodnocení'!$A$1:$B$20,2,FALSE))</f>
        <v>3</v>
      </c>
    </row>
    <row r="29" spans="1:19" ht="1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56"/>
      <c r="S29" s="69"/>
    </row>
  </sheetData>
  <sheetProtection selectLockedCells="1" selectUnlockedCells="1"/>
  <mergeCells count="21">
    <mergeCell ref="S16:S18"/>
    <mergeCell ref="O4:O5"/>
    <mergeCell ref="P4:P5"/>
    <mergeCell ref="G17:J17"/>
    <mergeCell ref="K17:N17"/>
    <mergeCell ref="C16:F17"/>
    <mergeCell ref="C3:F4"/>
    <mergeCell ref="P17:P18"/>
    <mergeCell ref="K4:N4"/>
    <mergeCell ref="Q16:Q18"/>
    <mergeCell ref="R16:R18"/>
    <mergeCell ref="O17:O18"/>
    <mergeCell ref="A1:S1"/>
    <mergeCell ref="G3:P3"/>
    <mergeCell ref="Q3:Q5"/>
    <mergeCell ref="R3:R5"/>
    <mergeCell ref="S3:S5"/>
    <mergeCell ref="G16:P16"/>
    <mergeCell ref="G4:J4"/>
    <mergeCell ref="A3:B4"/>
    <mergeCell ref="A16:B17"/>
  </mergeCells>
  <printOptions/>
  <pageMargins left="0.7874015748031497" right="0.4330708661417323" top="0.7874015748031497" bottom="0.7480314960629921" header="0.31496062992125984" footer="0.31496062992125984"/>
  <pageSetup horizontalDpi="300" verticalDpi="300" orientation="landscape" paperSize="9" scale="58" r:id="rId1"/>
  <headerFooter alignWithMargins="0">
    <oddFooter>&amp;CHlučinská liga mládeže - 8. ročník 2019 / 2020&amp;RPro HLM zpracoval Durlák Jan</oddFooter>
  </headerFooter>
  <colBreaks count="1" manualBreakCount="1">
    <brk id="1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37"/>
  <sheetViews>
    <sheetView showGridLines="0" zoomScale="90" zoomScaleNormal="90" zoomScaleSheetLayoutView="80" zoomScalePageLayoutView="0" workbookViewId="0" topLeftCell="A1">
      <selection activeCell="P61" sqref="P61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15" width="11.57421875" style="0" customWidth="1"/>
    <col min="16" max="16" width="11.57421875" style="34" customWidth="1"/>
    <col min="17" max="17" width="11.57421875" style="0" customWidth="1"/>
    <col min="18" max="19" width="9.140625" style="35" customWidth="1"/>
    <col min="20" max="20" width="9.140625" style="34" customWidth="1"/>
  </cols>
  <sheetData>
    <row r="1" spans="1:17" ht="22.5">
      <c r="A1" s="312" t="s">
        <v>76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</row>
    <row r="2" ht="16.5" thickBot="1">
      <c r="A2" s="36"/>
    </row>
    <row r="3" spans="1:17" ht="15.75" customHeight="1" thickBot="1">
      <c r="A3" s="323" t="s">
        <v>33</v>
      </c>
      <c r="B3" s="323"/>
      <c r="C3" s="313" t="s">
        <v>34</v>
      </c>
      <c r="D3" s="319"/>
      <c r="E3" s="319"/>
      <c r="F3" s="314"/>
      <c r="G3" s="323" t="s">
        <v>35</v>
      </c>
      <c r="H3" s="323"/>
      <c r="I3" s="323"/>
      <c r="J3" s="323"/>
      <c r="K3" s="323"/>
      <c r="L3" s="323"/>
      <c r="M3" s="323"/>
      <c r="N3" s="323"/>
      <c r="O3" s="298" t="s">
        <v>36</v>
      </c>
      <c r="P3" s="299" t="s">
        <v>37</v>
      </c>
      <c r="Q3" s="324" t="s">
        <v>38</v>
      </c>
    </row>
    <row r="4" spans="1:17" ht="16.5" thickBot="1">
      <c r="A4" s="229"/>
      <c r="B4" s="230"/>
      <c r="C4" s="315"/>
      <c r="D4" s="320"/>
      <c r="E4" s="320"/>
      <c r="F4" s="316"/>
      <c r="G4" s="317" t="s">
        <v>51</v>
      </c>
      <c r="H4" s="318"/>
      <c r="I4" s="318"/>
      <c r="J4" s="318" t="s">
        <v>52</v>
      </c>
      <c r="K4" s="318"/>
      <c r="L4" s="318"/>
      <c r="M4" s="321" t="s">
        <v>42</v>
      </c>
      <c r="N4" s="305" t="s">
        <v>43</v>
      </c>
      <c r="O4" s="298"/>
      <c r="P4" s="299"/>
      <c r="Q4" s="324"/>
    </row>
    <row r="5" spans="1:19" ht="16.5" thickBot="1">
      <c r="A5" s="37" t="s">
        <v>39</v>
      </c>
      <c r="B5" s="38" t="s">
        <v>2</v>
      </c>
      <c r="C5" s="37" t="s">
        <v>40</v>
      </c>
      <c r="D5" s="39" t="s">
        <v>41</v>
      </c>
      <c r="E5" s="40" t="s">
        <v>42</v>
      </c>
      <c r="F5" s="41" t="s">
        <v>43</v>
      </c>
      <c r="G5" s="232" t="s">
        <v>44</v>
      </c>
      <c r="H5" s="42" t="s">
        <v>45</v>
      </c>
      <c r="I5" s="42" t="s">
        <v>42</v>
      </c>
      <c r="J5" s="42" t="s">
        <v>44</v>
      </c>
      <c r="K5" s="42" t="s">
        <v>45</v>
      </c>
      <c r="L5" s="42" t="s">
        <v>42</v>
      </c>
      <c r="M5" s="322"/>
      <c r="N5" s="306"/>
      <c r="O5" s="298"/>
      <c r="P5" s="299"/>
      <c r="Q5" s="324"/>
      <c r="R5" s="45"/>
      <c r="S5" s="45"/>
    </row>
    <row r="6" spans="1:19" ht="15.75">
      <c r="A6" s="43" t="s">
        <v>16</v>
      </c>
      <c r="B6" s="29" t="s">
        <v>67</v>
      </c>
      <c r="C6" s="57"/>
      <c r="D6" s="58"/>
      <c r="E6" s="146">
        <f aca="true" t="shared" si="0" ref="E6:E19">IF(C6="","",MAX(C6,D6))</f>
      </c>
      <c r="F6" s="147">
        <f aca="true" t="shared" si="1" ref="F6:F19">IF(C6="","",RANK(E6,$E$6:$E$19,1))</f>
      </c>
      <c r="G6" s="212"/>
      <c r="H6" s="207"/>
      <c r="I6" s="135">
        <f aca="true" t="shared" si="2" ref="I6:I19">IF(G6="","",MAX(G6,H6))</f>
      </c>
      <c r="J6" s="207"/>
      <c r="K6" s="207"/>
      <c r="L6" s="135">
        <f aca="true" t="shared" si="3" ref="L6:L19">IF(J6="","",MAX(J6,K6))</f>
      </c>
      <c r="M6" s="231">
        <f aca="true" t="shared" si="4" ref="M6:M19">IF(I6="","",MIN(L6,I6))</f>
      </c>
      <c r="N6" s="55">
        <f aca="true" t="shared" si="5" ref="N6:N19">IF(M6="","",RANK(M6,$M$6:$M$19,1))</f>
      </c>
      <c r="O6" s="151">
        <f aca="true" t="shared" si="6" ref="O6:O19">IF(F6="","",SUM(N6,F6))</f>
      </c>
      <c r="P6" s="71">
        <f>IF(O6="","",RANK(O6,$O$6:$O$19,1))</f>
      </c>
      <c r="Q6" s="104">
        <f>IF(P6="","",VLOOKUP(P6,'Bodové hodnocení'!$A$1:$B$20,2,FALSE))</f>
      </c>
      <c r="R6" s="45"/>
      <c r="S6" s="45"/>
    </row>
    <row r="7" spans="1:19" ht="15.75">
      <c r="A7" s="173" t="s">
        <v>18</v>
      </c>
      <c r="B7" s="174" t="s">
        <v>13</v>
      </c>
      <c r="C7" s="175"/>
      <c r="D7" s="176"/>
      <c r="E7" s="177">
        <f t="shared" si="0"/>
      </c>
      <c r="F7" s="178">
        <f t="shared" si="1"/>
      </c>
      <c r="G7" s="221"/>
      <c r="H7" s="208"/>
      <c r="I7" s="222">
        <f t="shared" si="2"/>
      </c>
      <c r="J7" s="208"/>
      <c r="K7" s="208"/>
      <c r="L7" s="222">
        <f t="shared" si="3"/>
      </c>
      <c r="M7" s="222">
        <f t="shared" si="4"/>
      </c>
      <c r="N7" s="183">
        <f t="shared" si="5"/>
      </c>
      <c r="O7" s="184">
        <f t="shared" si="6"/>
      </c>
      <c r="P7" s="185">
        <f>IF(O7="","",RANK(O7,$O$6:$O$19,1))</f>
      </c>
      <c r="Q7" s="186">
        <f>IF(P7="","",VLOOKUP(P7,'Bodové hodnocení'!$A$1:$B$20,2,FALSE))</f>
      </c>
      <c r="R7" s="45"/>
      <c r="S7" s="45"/>
    </row>
    <row r="8" spans="1:19" s="34" customFormat="1" ht="15.75">
      <c r="A8" s="144" t="s">
        <v>19</v>
      </c>
      <c r="B8" s="145" t="s">
        <v>12</v>
      </c>
      <c r="C8" s="57"/>
      <c r="D8" s="58"/>
      <c r="E8" s="146">
        <f t="shared" si="0"/>
      </c>
      <c r="F8" s="147">
        <f t="shared" si="1"/>
      </c>
      <c r="G8" s="212"/>
      <c r="H8" s="207"/>
      <c r="I8" s="135">
        <f t="shared" si="2"/>
      </c>
      <c r="J8" s="207"/>
      <c r="K8" s="207"/>
      <c r="L8" s="135">
        <f t="shared" si="3"/>
      </c>
      <c r="M8" s="135">
        <f t="shared" si="4"/>
      </c>
      <c r="N8" s="55">
        <f t="shared" si="5"/>
      </c>
      <c r="O8" s="151">
        <f t="shared" si="6"/>
      </c>
      <c r="P8" s="71">
        <f>IF(O8="","",RANK(O8,$O$6:$O$19,1))</f>
      </c>
      <c r="Q8" s="104">
        <f>IF(P8="","",VLOOKUP(P8,'Bodové hodnocení'!$A$1:$B$20,2,FALSE))</f>
      </c>
      <c r="R8" s="45"/>
      <c r="S8" s="45"/>
    </row>
    <row r="9" spans="1:19" s="34" customFormat="1" ht="15.75">
      <c r="A9" s="173" t="s">
        <v>20</v>
      </c>
      <c r="B9" s="187" t="s">
        <v>8</v>
      </c>
      <c r="C9" s="175"/>
      <c r="D9" s="176"/>
      <c r="E9" s="177">
        <f t="shared" si="0"/>
      </c>
      <c r="F9" s="178">
        <f t="shared" si="1"/>
      </c>
      <c r="G9" s="221"/>
      <c r="H9" s="208"/>
      <c r="I9" s="222">
        <f t="shared" si="2"/>
      </c>
      <c r="J9" s="208"/>
      <c r="K9" s="208"/>
      <c r="L9" s="222">
        <f t="shared" si="3"/>
      </c>
      <c r="M9" s="222">
        <f t="shared" si="4"/>
      </c>
      <c r="N9" s="183">
        <f t="shared" si="5"/>
      </c>
      <c r="O9" s="184">
        <f t="shared" si="6"/>
      </c>
      <c r="P9" s="185">
        <f aca="true" t="shared" si="7" ref="P9:P19">IF(O9="","",RANK(O9,$O$6:$O$19,1))</f>
      </c>
      <c r="Q9" s="186">
        <f>IF(P9="","",VLOOKUP(P9,'Bodové hodnocení'!$A$1:$B$20,2,FALSE))</f>
      </c>
      <c r="R9" s="45"/>
      <c r="S9" s="45"/>
    </row>
    <row r="10" spans="1:19" s="34" customFormat="1" ht="15.75">
      <c r="A10" s="144" t="s">
        <v>21</v>
      </c>
      <c r="B10" s="20" t="s">
        <v>4</v>
      </c>
      <c r="C10" s="57"/>
      <c r="D10" s="58"/>
      <c r="E10" s="146">
        <f t="shared" si="0"/>
      </c>
      <c r="F10" s="147">
        <f t="shared" si="1"/>
      </c>
      <c r="G10" s="212"/>
      <c r="H10" s="207"/>
      <c r="I10" s="135">
        <f t="shared" si="2"/>
      </c>
      <c r="J10" s="207"/>
      <c r="K10" s="207"/>
      <c r="L10" s="135">
        <f t="shared" si="3"/>
      </c>
      <c r="M10" s="135">
        <f t="shared" si="4"/>
      </c>
      <c r="N10" s="55">
        <f t="shared" si="5"/>
      </c>
      <c r="O10" s="151">
        <f t="shared" si="6"/>
      </c>
      <c r="P10" s="71">
        <f t="shared" si="7"/>
      </c>
      <c r="Q10" s="104">
        <f>IF(P10="","",VLOOKUP(P10,'Bodové hodnocení'!$A$1:$B$20,2,FALSE))</f>
      </c>
      <c r="R10" s="45"/>
      <c r="S10" s="45"/>
    </row>
    <row r="11" spans="1:19" s="34" customFormat="1" ht="15.75">
      <c r="A11" s="173" t="s">
        <v>22</v>
      </c>
      <c r="B11" s="188" t="s">
        <v>6</v>
      </c>
      <c r="C11" s="175"/>
      <c r="D11" s="176"/>
      <c r="E11" s="177">
        <f t="shared" si="0"/>
      </c>
      <c r="F11" s="178">
        <f t="shared" si="1"/>
      </c>
      <c r="G11" s="221"/>
      <c r="H11" s="208"/>
      <c r="I11" s="222">
        <f t="shared" si="2"/>
      </c>
      <c r="J11" s="208"/>
      <c r="K11" s="208"/>
      <c r="L11" s="222">
        <f t="shared" si="3"/>
      </c>
      <c r="M11" s="222">
        <f t="shared" si="4"/>
      </c>
      <c r="N11" s="183">
        <f t="shared" si="5"/>
      </c>
      <c r="O11" s="184">
        <f t="shared" si="6"/>
      </c>
      <c r="P11" s="185">
        <f t="shared" si="7"/>
      </c>
      <c r="Q11" s="186">
        <f>IF(P11="","",VLOOKUP(P11,'Bodové hodnocení'!$A$1:$B$20,2,FALSE))</f>
      </c>
      <c r="R11" s="45"/>
      <c r="S11" s="45"/>
    </row>
    <row r="12" spans="1:19" s="34" customFormat="1" ht="15.75">
      <c r="A12" s="144" t="s">
        <v>23</v>
      </c>
      <c r="B12" s="20" t="s">
        <v>10</v>
      </c>
      <c r="C12" s="57"/>
      <c r="D12" s="58"/>
      <c r="E12" s="146">
        <f t="shared" si="0"/>
      </c>
      <c r="F12" s="147">
        <f t="shared" si="1"/>
      </c>
      <c r="G12" s="212"/>
      <c r="H12" s="207"/>
      <c r="I12" s="135">
        <f t="shared" si="2"/>
      </c>
      <c r="J12" s="207"/>
      <c r="K12" s="207"/>
      <c r="L12" s="135">
        <f t="shared" si="3"/>
      </c>
      <c r="M12" s="135">
        <f t="shared" si="4"/>
      </c>
      <c r="N12" s="55">
        <f t="shared" si="5"/>
      </c>
      <c r="O12" s="151">
        <f t="shared" si="6"/>
      </c>
      <c r="P12" s="71">
        <f t="shared" si="7"/>
      </c>
      <c r="Q12" s="104">
        <f>IF(P12="","",VLOOKUP(P12,'Bodové hodnocení'!$A$1:$B$20,2,FALSE))</f>
      </c>
      <c r="R12" s="45"/>
      <c r="S12" s="45"/>
    </row>
    <row r="13" spans="1:19" s="34" customFormat="1" ht="15.75">
      <c r="A13" s="173" t="s">
        <v>25</v>
      </c>
      <c r="B13" s="189" t="s">
        <v>31</v>
      </c>
      <c r="C13" s="175"/>
      <c r="D13" s="176"/>
      <c r="E13" s="177">
        <f t="shared" si="0"/>
      </c>
      <c r="F13" s="178">
        <f t="shared" si="1"/>
      </c>
      <c r="G13" s="221"/>
      <c r="H13" s="208"/>
      <c r="I13" s="222">
        <f t="shared" si="2"/>
      </c>
      <c r="J13" s="208"/>
      <c r="K13" s="208"/>
      <c r="L13" s="222">
        <f t="shared" si="3"/>
      </c>
      <c r="M13" s="222">
        <f t="shared" si="4"/>
      </c>
      <c r="N13" s="183">
        <f t="shared" si="5"/>
      </c>
      <c r="O13" s="184">
        <f t="shared" si="6"/>
      </c>
      <c r="P13" s="185">
        <f t="shared" si="7"/>
      </c>
      <c r="Q13" s="186">
        <f>IF(P13="","",VLOOKUP(P13,'Bodové hodnocení'!$A$1:$B$20,2,FALSE))</f>
      </c>
      <c r="R13" s="45"/>
      <c r="S13" s="45"/>
    </row>
    <row r="14" spans="1:19" s="34" customFormat="1" ht="15.75">
      <c r="A14" s="144" t="s">
        <v>26</v>
      </c>
      <c r="B14" s="24" t="s">
        <v>24</v>
      </c>
      <c r="C14" s="57"/>
      <c r="D14" s="58"/>
      <c r="E14" s="146">
        <f t="shared" si="0"/>
      </c>
      <c r="F14" s="147">
        <f t="shared" si="1"/>
      </c>
      <c r="G14" s="212"/>
      <c r="H14" s="207"/>
      <c r="I14" s="135">
        <f t="shared" si="2"/>
      </c>
      <c r="J14" s="207"/>
      <c r="K14" s="207"/>
      <c r="L14" s="135">
        <f t="shared" si="3"/>
      </c>
      <c r="M14" s="135">
        <f t="shared" si="4"/>
      </c>
      <c r="N14" s="55">
        <f t="shared" si="5"/>
      </c>
      <c r="O14" s="151">
        <f t="shared" si="6"/>
      </c>
      <c r="P14" s="71">
        <f t="shared" si="7"/>
      </c>
      <c r="Q14" s="104">
        <f>IF(P14="","",VLOOKUP(P14,'Bodové hodnocení'!$A$1:$B$20,2,FALSE))</f>
      </c>
      <c r="R14" s="45"/>
      <c r="S14" s="45"/>
    </row>
    <row r="15" spans="1:19" s="34" customFormat="1" ht="15.75">
      <c r="A15" s="173" t="s">
        <v>27</v>
      </c>
      <c r="B15" s="189" t="s">
        <v>73</v>
      </c>
      <c r="C15" s="175"/>
      <c r="D15" s="176"/>
      <c r="E15" s="177">
        <f t="shared" si="0"/>
      </c>
      <c r="F15" s="178">
        <f t="shared" si="1"/>
      </c>
      <c r="G15" s="221"/>
      <c r="H15" s="208"/>
      <c r="I15" s="222">
        <f t="shared" si="2"/>
      </c>
      <c r="J15" s="208"/>
      <c r="K15" s="208"/>
      <c r="L15" s="222">
        <f t="shared" si="3"/>
      </c>
      <c r="M15" s="222">
        <f t="shared" si="4"/>
      </c>
      <c r="N15" s="183">
        <f t="shared" si="5"/>
      </c>
      <c r="O15" s="184">
        <f t="shared" si="6"/>
      </c>
      <c r="P15" s="185">
        <f t="shared" si="7"/>
      </c>
      <c r="Q15" s="186">
        <f>IF(P15="","",VLOOKUP(P15,'Bodové hodnocení'!$A$1:$B$20,2,FALSE))</f>
      </c>
      <c r="R15" s="45"/>
      <c r="S15" s="45"/>
    </row>
    <row r="16" spans="1:19" s="34" customFormat="1" ht="15.75">
      <c r="A16" s="144" t="s">
        <v>28</v>
      </c>
      <c r="B16" s="24" t="s">
        <v>7</v>
      </c>
      <c r="C16" s="57"/>
      <c r="D16" s="58"/>
      <c r="E16" s="146">
        <f t="shared" si="0"/>
      </c>
      <c r="F16" s="147">
        <f t="shared" si="1"/>
      </c>
      <c r="G16" s="212"/>
      <c r="H16" s="207"/>
      <c r="I16" s="135">
        <f t="shared" si="2"/>
      </c>
      <c r="J16" s="207"/>
      <c r="K16" s="207"/>
      <c r="L16" s="135">
        <f t="shared" si="3"/>
      </c>
      <c r="M16" s="135">
        <f t="shared" si="4"/>
      </c>
      <c r="N16" s="55">
        <f t="shared" si="5"/>
      </c>
      <c r="O16" s="151">
        <f t="shared" si="6"/>
      </c>
      <c r="P16" s="71">
        <f t="shared" si="7"/>
      </c>
      <c r="Q16" s="104">
        <f>IF(P16="","",VLOOKUP(P16,'Bodové hodnocení'!$A$1:$B$20,2,FALSE))</f>
      </c>
      <c r="R16" s="45"/>
      <c r="S16" s="45"/>
    </row>
    <row r="17" spans="1:19" s="34" customFormat="1" ht="15.75">
      <c r="A17" s="173" t="s">
        <v>30</v>
      </c>
      <c r="B17" s="188" t="s">
        <v>17</v>
      </c>
      <c r="C17" s="175"/>
      <c r="D17" s="176"/>
      <c r="E17" s="177">
        <f t="shared" si="0"/>
      </c>
      <c r="F17" s="178">
        <f t="shared" si="1"/>
      </c>
      <c r="G17" s="221"/>
      <c r="H17" s="208"/>
      <c r="I17" s="222">
        <f t="shared" si="2"/>
      </c>
      <c r="J17" s="208"/>
      <c r="K17" s="208"/>
      <c r="L17" s="222">
        <f t="shared" si="3"/>
      </c>
      <c r="M17" s="222">
        <f t="shared" si="4"/>
      </c>
      <c r="N17" s="183">
        <f t="shared" si="5"/>
      </c>
      <c r="O17" s="184">
        <f t="shared" si="6"/>
      </c>
      <c r="P17" s="185">
        <f t="shared" si="7"/>
      </c>
      <c r="Q17" s="186">
        <f>IF(P17="","",VLOOKUP(P17,'Bodové hodnocení'!$A$1:$B$20,2,FALSE))</f>
      </c>
      <c r="R17" s="45"/>
      <c r="S17" s="45"/>
    </row>
    <row r="18" spans="1:19" s="34" customFormat="1" ht="15.75">
      <c r="A18" s="144" t="s">
        <v>32</v>
      </c>
      <c r="B18" s="25" t="s">
        <v>14</v>
      </c>
      <c r="C18" s="57"/>
      <c r="D18" s="58"/>
      <c r="E18" s="146">
        <f t="shared" si="0"/>
      </c>
      <c r="F18" s="147">
        <f t="shared" si="1"/>
      </c>
      <c r="G18" s="212"/>
      <c r="H18" s="207"/>
      <c r="I18" s="135">
        <f t="shared" si="2"/>
      </c>
      <c r="J18" s="207"/>
      <c r="K18" s="207"/>
      <c r="L18" s="135">
        <f t="shared" si="3"/>
      </c>
      <c r="M18" s="135">
        <f t="shared" si="4"/>
      </c>
      <c r="N18" s="55">
        <f t="shared" si="5"/>
      </c>
      <c r="O18" s="151">
        <f t="shared" si="6"/>
      </c>
      <c r="P18" s="71">
        <f t="shared" si="7"/>
      </c>
      <c r="Q18" s="104">
        <f>IF(P18="","",VLOOKUP(P18,'Bodové hodnocení'!$A$1:$B$20,2,FALSE))</f>
      </c>
      <c r="R18" s="45"/>
      <c r="S18" s="45"/>
    </row>
    <row r="19" spans="1:19" s="34" customFormat="1" ht="16.5" thickBot="1">
      <c r="A19" s="173" t="s">
        <v>57</v>
      </c>
      <c r="B19" s="189" t="s">
        <v>5</v>
      </c>
      <c r="C19" s="175"/>
      <c r="D19" s="176"/>
      <c r="E19" s="177">
        <f t="shared" si="0"/>
      </c>
      <c r="F19" s="178">
        <f t="shared" si="1"/>
      </c>
      <c r="G19" s="221"/>
      <c r="H19" s="208"/>
      <c r="I19" s="222">
        <f t="shared" si="2"/>
      </c>
      <c r="J19" s="208"/>
      <c r="K19" s="208"/>
      <c r="L19" s="222">
        <f t="shared" si="3"/>
      </c>
      <c r="M19" s="222">
        <f t="shared" si="4"/>
      </c>
      <c r="N19" s="183">
        <f t="shared" si="5"/>
      </c>
      <c r="O19" s="184">
        <f t="shared" si="6"/>
      </c>
      <c r="P19" s="185">
        <f t="shared" si="7"/>
      </c>
      <c r="Q19" s="186">
        <f>IF(P19="","",VLOOKUP(P19,'Bodové hodnocení'!$A$1:$B$20,2,FALSE))</f>
      </c>
      <c r="R19" s="45"/>
      <c r="S19" s="45"/>
    </row>
    <row r="20" spans="1:19" s="34" customFormat="1" ht="16.5" thickBot="1">
      <c r="A20" s="48"/>
      <c r="B20" s="48"/>
      <c r="C20" s="49"/>
      <c r="D20" s="49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50"/>
      <c r="Q20" s="51"/>
      <c r="R20" s="35"/>
      <c r="S20" s="35"/>
    </row>
    <row r="21" spans="1:20" s="35" customFormat="1" ht="16.5" thickBot="1">
      <c r="A21" s="313" t="s">
        <v>46</v>
      </c>
      <c r="B21" s="314"/>
      <c r="C21" s="313" t="s">
        <v>34</v>
      </c>
      <c r="D21" s="319"/>
      <c r="E21" s="319"/>
      <c r="F21" s="314"/>
      <c r="G21" s="323" t="s">
        <v>35</v>
      </c>
      <c r="H21" s="323"/>
      <c r="I21" s="323"/>
      <c r="J21" s="323"/>
      <c r="K21" s="323"/>
      <c r="L21" s="323"/>
      <c r="M21" s="323"/>
      <c r="N21" s="323"/>
      <c r="O21" s="298" t="s">
        <v>36</v>
      </c>
      <c r="P21" s="299" t="s">
        <v>37</v>
      </c>
      <c r="Q21" s="324" t="s">
        <v>38</v>
      </c>
      <c r="T21" s="34"/>
    </row>
    <row r="22" spans="1:20" s="35" customFormat="1" ht="16.5" thickBot="1">
      <c r="A22" s="315"/>
      <c r="B22" s="316"/>
      <c r="C22" s="315"/>
      <c r="D22" s="320"/>
      <c r="E22" s="320"/>
      <c r="F22" s="316"/>
      <c r="G22" s="317" t="s">
        <v>51</v>
      </c>
      <c r="H22" s="318"/>
      <c r="I22" s="318"/>
      <c r="J22" s="318" t="s">
        <v>52</v>
      </c>
      <c r="K22" s="318"/>
      <c r="L22" s="318"/>
      <c r="M22" s="321" t="s">
        <v>42</v>
      </c>
      <c r="N22" s="305" t="s">
        <v>43</v>
      </c>
      <c r="O22" s="298"/>
      <c r="P22" s="299"/>
      <c r="Q22" s="324"/>
      <c r="T22" s="34"/>
    </row>
    <row r="23" spans="1:20" s="35" customFormat="1" ht="16.5" thickBot="1">
      <c r="A23" s="59" t="s">
        <v>39</v>
      </c>
      <c r="B23" s="38" t="s">
        <v>2</v>
      </c>
      <c r="C23" s="37" t="s">
        <v>40</v>
      </c>
      <c r="D23" s="39" t="s">
        <v>41</v>
      </c>
      <c r="E23" s="40" t="s">
        <v>42</v>
      </c>
      <c r="F23" s="41" t="s">
        <v>43</v>
      </c>
      <c r="G23" s="232" t="s">
        <v>44</v>
      </c>
      <c r="H23" s="42" t="s">
        <v>45</v>
      </c>
      <c r="I23" s="42" t="s">
        <v>42</v>
      </c>
      <c r="J23" s="42" t="s">
        <v>44</v>
      </c>
      <c r="K23" s="42" t="s">
        <v>45</v>
      </c>
      <c r="L23" s="42" t="s">
        <v>42</v>
      </c>
      <c r="M23" s="322"/>
      <c r="N23" s="306"/>
      <c r="O23" s="298"/>
      <c r="P23" s="299"/>
      <c r="Q23" s="324"/>
      <c r="T23" s="34"/>
    </row>
    <row r="24" spans="1:20" s="35" customFormat="1" ht="15.75">
      <c r="A24" s="43" t="s">
        <v>16</v>
      </c>
      <c r="B24" s="29" t="s">
        <v>67</v>
      </c>
      <c r="C24" s="152"/>
      <c r="D24" s="153"/>
      <c r="E24" s="146">
        <f>IF(C24="","",MAX(C24,D24))</f>
      </c>
      <c r="F24" s="55">
        <f aca="true" t="shared" si="8" ref="F24:F36">IF(C24="","",RANK(E24,$E$24:$E$36,1))</f>
      </c>
      <c r="G24" s="217"/>
      <c r="H24" s="217"/>
      <c r="I24" s="135">
        <f aca="true" t="shared" si="9" ref="I24:I36">IF(G24="","",MAX(G24,H24))</f>
      </c>
      <c r="J24" s="219"/>
      <c r="K24" s="219"/>
      <c r="L24" s="135">
        <f aca="true" t="shared" si="10" ref="L24:L36">IF(J24="","",MAX(J24,K24))</f>
      </c>
      <c r="M24" s="135">
        <f aca="true" t="shared" si="11" ref="M24:M36">IF(I24="","",MIN(L24,I24))</f>
      </c>
      <c r="N24" s="220">
        <f aca="true" t="shared" si="12" ref="N24:N32">IF(M24="","",RANK(M24,$M$24:$M$36,1))</f>
      </c>
      <c r="O24" s="151">
        <f aca="true" t="shared" si="13" ref="O24:O36">IF(F24="","",SUM(N24,F24))</f>
      </c>
      <c r="P24" s="71">
        <f aca="true" t="shared" si="14" ref="P24:P32">IF(O24="","",RANK(O24,$O$24:$O$36,1))</f>
      </c>
      <c r="Q24" s="104">
        <f>IF(P24="","",VLOOKUP(P24,'Bodové hodnocení'!$A$1:$B$20,2,FALSE))</f>
      </c>
      <c r="T24" s="34"/>
    </row>
    <row r="25" spans="1:20" s="35" customFormat="1" ht="15.75">
      <c r="A25" s="190" t="s">
        <v>18</v>
      </c>
      <c r="B25" s="174" t="s">
        <v>13</v>
      </c>
      <c r="C25" s="175"/>
      <c r="D25" s="191"/>
      <c r="E25" s="177">
        <f>IF(C25="","",MAX(C25,D25))</f>
      </c>
      <c r="F25" s="183">
        <f t="shared" si="8"/>
      </c>
      <c r="G25" s="223"/>
      <c r="H25" s="224"/>
      <c r="I25" s="222">
        <f t="shared" si="9"/>
      </c>
      <c r="J25" s="224"/>
      <c r="K25" s="224"/>
      <c r="L25" s="222">
        <f t="shared" si="10"/>
      </c>
      <c r="M25" s="222">
        <f t="shared" si="11"/>
      </c>
      <c r="N25" s="225">
        <f t="shared" si="12"/>
      </c>
      <c r="O25" s="184">
        <f t="shared" si="13"/>
      </c>
      <c r="P25" s="185">
        <f t="shared" si="14"/>
      </c>
      <c r="Q25" s="186">
        <f>IF(P25="","",VLOOKUP(P25,'Bodové hodnocení'!$A$1:$B$20,2,FALSE))</f>
      </c>
      <c r="T25" s="34"/>
    </row>
    <row r="26" spans="1:20" s="35" customFormat="1" ht="15.75">
      <c r="A26" s="46" t="s">
        <v>19</v>
      </c>
      <c r="B26" s="145" t="s">
        <v>12</v>
      </c>
      <c r="C26" s="57"/>
      <c r="D26" s="61"/>
      <c r="E26" s="146">
        <f>IF(C26="","",MAX(C26,D26))</f>
      </c>
      <c r="F26" s="55">
        <f t="shared" si="8"/>
      </c>
      <c r="G26" s="216"/>
      <c r="H26" s="207"/>
      <c r="I26" s="135">
        <f t="shared" si="9"/>
      </c>
      <c r="J26" s="219"/>
      <c r="K26" s="219"/>
      <c r="L26" s="135">
        <f t="shared" si="10"/>
      </c>
      <c r="M26" s="135">
        <f t="shared" si="11"/>
      </c>
      <c r="N26" s="220">
        <f t="shared" si="12"/>
      </c>
      <c r="O26" s="151">
        <f t="shared" si="13"/>
      </c>
      <c r="P26" s="71">
        <f t="shared" si="14"/>
      </c>
      <c r="Q26" s="104">
        <f>IF(P26="","",VLOOKUP(P26,'Bodové hodnocení'!$A$1:$B$20,2,FALSE))</f>
      </c>
      <c r="T26" s="34"/>
    </row>
    <row r="27" spans="1:20" s="35" customFormat="1" ht="15.75">
      <c r="A27" s="190" t="s">
        <v>20</v>
      </c>
      <c r="B27" s="187" t="s">
        <v>8</v>
      </c>
      <c r="C27" s="175"/>
      <c r="D27" s="191"/>
      <c r="E27" s="177">
        <f>IF(C27="","",MAX(C27,D27))</f>
      </c>
      <c r="F27" s="183">
        <f t="shared" si="8"/>
      </c>
      <c r="G27" s="223"/>
      <c r="H27" s="224"/>
      <c r="I27" s="222">
        <f t="shared" si="9"/>
      </c>
      <c r="J27" s="224"/>
      <c r="K27" s="224"/>
      <c r="L27" s="222">
        <f t="shared" si="10"/>
      </c>
      <c r="M27" s="222">
        <f t="shared" si="11"/>
      </c>
      <c r="N27" s="225">
        <f t="shared" si="12"/>
      </c>
      <c r="O27" s="184">
        <f t="shared" si="13"/>
      </c>
      <c r="P27" s="185">
        <f t="shared" si="14"/>
      </c>
      <c r="Q27" s="186">
        <f>IF(P27="","",VLOOKUP(P27,'Bodové hodnocení'!$A$1:$B$20,2,FALSE))</f>
      </c>
      <c r="T27" s="34"/>
    </row>
    <row r="28" spans="1:20" s="35" customFormat="1" ht="15.75">
      <c r="A28" s="46" t="s">
        <v>21</v>
      </c>
      <c r="B28" s="20" t="s">
        <v>4</v>
      </c>
      <c r="C28" s="57"/>
      <c r="D28" s="61"/>
      <c r="E28" s="146">
        <f>IF(C28="","",MAX(C28,D28))</f>
      </c>
      <c r="F28" s="55">
        <f t="shared" si="8"/>
      </c>
      <c r="G28" s="216"/>
      <c r="H28" s="207"/>
      <c r="I28" s="135">
        <f t="shared" si="9"/>
      </c>
      <c r="J28" s="219"/>
      <c r="K28" s="219"/>
      <c r="L28" s="135">
        <f t="shared" si="10"/>
      </c>
      <c r="M28" s="135">
        <f t="shared" si="11"/>
      </c>
      <c r="N28" s="220">
        <f t="shared" si="12"/>
      </c>
      <c r="O28" s="151">
        <f t="shared" si="13"/>
      </c>
      <c r="P28" s="71">
        <f t="shared" si="14"/>
      </c>
      <c r="Q28" s="104">
        <f>IF(P28="","",VLOOKUP(P28,'Bodové hodnocení'!$A$1:$B$20,2,FALSE))</f>
      </c>
      <c r="T28" s="34"/>
    </row>
    <row r="29" spans="1:17" ht="15.75">
      <c r="A29" s="190" t="s">
        <v>22</v>
      </c>
      <c r="B29" s="188" t="s">
        <v>6</v>
      </c>
      <c r="C29" s="175"/>
      <c r="D29" s="191"/>
      <c r="E29" s="177">
        <f aca="true" t="shared" si="15" ref="E29:E36">IF(C29="","",MAX(C29,D29))</f>
      </c>
      <c r="F29" s="183">
        <f t="shared" si="8"/>
      </c>
      <c r="G29" s="223"/>
      <c r="H29" s="224"/>
      <c r="I29" s="222">
        <f t="shared" si="9"/>
      </c>
      <c r="J29" s="224"/>
      <c r="K29" s="224"/>
      <c r="L29" s="222">
        <f t="shared" si="10"/>
      </c>
      <c r="M29" s="222">
        <f t="shared" si="11"/>
      </c>
      <c r="N29" s="225">
        <f t="shared" si="12"/>
      </c>
      <c r="O29" s="184">
        <f t="shared" si="13"/>
      </c>
      <c r="P29" s="185">
        <f t="shared" si="14"/>
      </c>
      <c r="Q29" s="186">
        <f>IF(P29="","",VLOOKUP(P29,'Bodové hodnocení'!$A$1:$B$20,2,FALSE))</f>
      </c>
    </row>
    <row r="30" spans="1:17" ht="15.75">
      <c r="A30" s="46" t="s">
        <v>23</v>
      </c>
      <c r="B30" s="24" t="s">
        <v>31</v>
      </c>
      <c r="C30" s="57"/>
      <c r="D30" s="61"/>
      <c r="E30" s="146">
        <f t="shared" si="15"/>
      </c>
      <c r="F30" s="55">
        <f t="shared" si="8"/>
      </c>
      <c r="G30" s="216"/>
      <c r="H30" s="207"/>
      <c r="I30" s="135">
        <f t="shared" si="9"/>
      </c>
      <c r="J30" s="219"/>
      <c r="K30" s="219"/>
      <c r="L30" s="135">
        <f t="shared" si="10"/>
      </c>
      <c r="M30" s="135">
        <f t="shared" si="11"/>
      </c>
      <c r="N30" s="220">
        <f t="shared" si="12"/>
      </c>
      <c r="O30" s="151">
        <f t="shared" si="13"/>
      </c>
      <c r="P30" s="71">
        <f t="shared" si="14"/>
      </c>
      <c r="Q30" s="104">
        <f>IF(P30="","",VLOOKUP(P30,'Bodové hodnocení'!$A$1:$B$20,2,FALSE))</f>
      </c>
    </row>
    <row r="31" spans="1:17" ht="15.75">
      <c r="A31" s="190" t="s">
        <v>25</v>
      </c>
      <c r="B31" s="189" t="s">
        <v>24</v>
      </c>
      <c r="C31" s="175"/>
      <c r="D31" s="191"/>
      <c r="E31" s="177">
        <f t="shared" si="15"/>
      </c>
      <c r="F31" s="183">
        <f t="shared" si="8"/>
      </c>
      <c r="G31" s="223"/>
      <c r="H31" s="224"/>
      <c r="I31" s="222">
        <f t="shared" si="9"/>
      </c>
      <c r="J31" s="224"/>
      <c r="K31" s="224"/>
      <c r="L31" s="222">
        <f t="shared" si="10"/>
      </c>
      <c r="M31" s="222">
        <f t="shared" si="11"/>
      </c>
      <c r="N31" s="225">
        <f t="shared" si="12"/>
      </c>
      <c r="O31" s="184">
        <f t="shared" si="13"/>
      </c>
      <c r="P31" s="185">
        <f t="shared" si="14"/>
      </c>
      <c r="Q31" s="186">
        <f>IF(P31="","",VLOOKUP(P31,'Bodové hodnocení'!$A$1:$B$20,2,FALSE))</f>
      </c>
    </row>
    <row r="32" spans="1:17" ht="15.75">
      <c r="A32" s="46" t="s">
        <v>26</v>
      </c>
      <c r="B32" s="24" t="s">
        <v>7</v>
      </c>
      <c r="C32" s="57"/>
      <c r="D32" s="61"/>
      <c r="E32" s="146">
        <f t="shared" si="15"/>
      </c>
      <c r="F32" s="55">
        <f t="shared" si="8"/>
      </c>
      <c r="G32" s="216"/>
      <c r="H32" s="207"/>
      <c r="I32" s="135">
        <f t="shared" si="9"/>
      </c>
      <c r="J32" s="219"/>
      <c r="K32" s="219"/>
      <c r="L32" s="135">
        <f t="shared" si="10"/>
      </c>
      <c r="M32" s="135">
        <f t="shared" si="11"/>
      </c>
      <c r="N32" s="220">
        <f t="shared" si="12"/>
      </c>
      <c r="O32" s="151">
        <f t="shared" si="13"/>
      </c>
      <c r="P32" s="71">
        <f t="shared" si="14"/>
      </c>
      <c r="Q32" s="104">
        <f>IF(P32="","",VLOOKUP(P32,'Bodové hodnocení'!$A$1:$B$20,2,FALSE))</f>
      </c>
    </row>
    <row r="33" spans="1:17" ht="15.75">
      <c r="A33" s="190" t="s">
        <v>27</v>
      </c>
      <c r="B33" s="188" t="s">
        <v>17</v>
      </c>
      <c r="C33" s="175"/>
      <c r="D33" s="191"/>
      <c r="E33" s="177">
        <f t="shared" si="15"/>
      </c>
      <c r="F33" s="183">
        <f t="shared" si="8"/>
      </c>
      <c r="G33" s="223"/>
      <c r="H33" s="224"/>
      <c r="I33" s="222">
        <f t="shared" si="9"/>
      </c>
      <c r="J33" s="224"/>
      <c r="K33" s="224"/>
      <c r="L33" s="222">
        <f t="shared" si="10"/>
      </c>
      <c r="M33" s="222">
        <f t="shared" si="11"/>
      </c>
      <c r="N33" s="225">
        <f>IF(M33="","",RANK(M33,$M$24:$M$36,1))</f>
      </c>
      <c r="O33" s="184">
        <f t="shared" si="13"/>
      </c>
      <c r="P33" s="185">
        <f>IF(O33="","",RANK(O33,$O$24:$O$36,1))</f>
      </c>
      <c r="Q33" s="186">
        <f>IF(P33="","",VLOOKUP(P33,'Bodové hodnocení'!$A$1:$B$20,2,FALSE))</f>
      </c>
    </row>
    <row r="34" spans="1:17" ht="15.75">
      <c r="A34" s="46" t="s">
        <v>28</v>
      </c>
      <c r="B34" s="24" t="s">
        <v>29</v>
      </c>
      <c r="C34" s="57"/>
      <c r="D34" s="61"/>
      <c r="E34" s="146">
        <f t="shared" si="15"/>
      </c>
      <c r="F34" s="55">
        <f t="shared" si="8"/>
      </c>
      <c r="G34" s="216"/>
      <c r="H34" s="207"/>
      <c r="I34" s="135">
        <f t="shared" si="9"/>
      </c>
      <c r="J34" s="207"/>
      <c r="K34" s="207"/>
      <c r="L34" s="135">
        <f t="shared" si="10"/>
      </c>
      <c r="M34" s="135">
        <f t="shared" si="11"/>
      </c>
      <c r="N34" s="55">
        <f>IF(M34="","",RANK(M34,$M$24:$M$36,1))</f>
      </c>
      <c r="O34" s="151">
        <f t="shared" si="13"/>
      </c>
      <c r="P34" s="71">
        <f>IF(O34="","",RANK(O34,$O$24:$O$36,1))</f>
      </c>
      <c r="Q34" s="104">
        <f>IF(P34="","",VLOOKUP(P34,'Bodové hodnocení'!$A$1:$B$20,2,FALSE))</f>
      </c>
    </row>
    <row r="35" spans="1:17" ht="15.75">
      <c r="A35" s="190" t="s">
        <v>30</v>
      </c>
      <c r="B35" s="195" t="s">
        <v>14</v>
      </c>
      <c r="C35" s="175"/>
      <c r="D35" s="191"/>
      <c r="E35" s="177">
        <f t="shared" si="15"/>
      </c>
      <c r="F35" s="183">
        <f t="shared" si="8"/>
      </c>
      <c r="G35" s="223"/>
      <c r="H35" s="224"/>
      <c r="I35" s="222">
        <f t="shared" si="9"/>
      </c>
      <c r="J35" s="224"/>
      <c r="K35" s="224"/>
      <c r="L35" s="222">
        <f t="shared" si="10"/>
      </c>
      <c r="M35" s="222">
        <f t="shared" si="11"/>
      </c>
      <c r="N35" s="225">
        <f>IF(M35="","",RANK(M35,$M$24:$M$36,1))</f>
      </c>
      <c r="O35" s="184">
        <f t="shared" si="13"/>
      </c>
      <c r="P35" s="185">
        <f>IF(O35="","",RANK(O35,$O$24:$O$36,1))</f>
      </c>
      <c r="Q35" s="186">
        <f>IF(P35="","",VLOOKUP(P35,'Bodové hodnocení'!$A$1:$B$20,2,FALSE))</f>
      </c>
    </row>
    <row r="36" spans="1:17" ht="16.5" thickBot="1">
      <c r="A36" s="136" t="s">
        <v>32</v>
      </c>
      <c r="B36" s="113" t="s">
        <v>5</v>
      </c>
      <c r="C36" s="159"/>
      <c r="D36" s="160"/>
      <c r="E36" s="161">
        <f t="shared" si="15"/>
      </c>
      <c r="F36" s="137">
        <f t="shared" si="8"/>
      </c>
      <c r="G36" s="233"/>
      <c r="H36" s="234"/>
      <c r="I36" s="235">
        <f t="shared" si="9"/>
      </c>
      <c r="J36" s="234"/>
      <c r="K36" s="234"/>
      <c r="L36" s="235">
        <f t="shared" si="10"/>
      </c>
      <c r="M36" s="235">
        <f t="shared" si="11"/>
      </c>
      <c r="N36" s="137">
        <f>IF(M36="","",RANK(M36,$M$24:$M$36,1))</f>
      </c>
      <c r="O36" s="165">
        <f t="shared" si="13"/>
      </c>
      <c r="P36" s="139">
        <f>IF(O36="","",RANK(O36,$O$24:$O$36,1))</f>
      </c>
      <c r="Q36" s="134">
        <f>IF(P36="","",VLOOKUP(P36,'Bodové hodnocení'!$A$1:$B$20,2,FALSE))</f>
      </c>
    </row>
    <row r="37" spans="1:17" ht="1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56"/>
      <c r="Q37" s="32"/>
    </row>
  </sheetData>
  <sheetProtection selectLockedCells="1" selectUnlockedCells="1"/>
  <mergeCells count="21">
    <mergeCell ref="A21:B22"/>
    <mergeCell ref="C21:F22"/>
    <mergeCell ref="G22:I22"/>
    <mergeCell ref="J4:L4"/>
    <mergeCell ref="M4:M5"/>
    <mergeCell ref="N22:N23"/>
    <mergeCell ref="G21:N21"/>
    <mergeCell ref="G4:I4"/>
    <mergeCell ref="P3:P5"/>
    <mergeCell ref="P21:P23"/>
    <mergeCell ref="Q21:Q23"/>
    <mergeCell ref="Q3:Q5"/>
    <mergeCell ref="N4:N5"/>
    <mergeCell ref="O21:O23"/>
    <mergeCell ref="A1:Q1"/>
    <mergeCell ref="A3:B3"/>
    <mergeCell ref="G3:N3"/>
    <mergeCell ref="C3:F4"/>
    <mergeCell ref="O3:O5"/>
    <mergeCell ref="J22:L22"/>
    <mergeCell ref="M22:M23"/>
  </mergeCells>
  <printOptions/>
  <pageMargins left="0.7874015748031497" right="0.5118110236220472" top="0.7874015748031497" bottom="0.5905511811023623" header="0.5118110236220472" footer="0.31496062992125984"/>
  <pageSetup horizontalDpi="300" verticalDpi="300" orientation="landscape" paperSize="9" scale="63" r:id="rId1"/>
  <headerFooter alignWithMargins="0">
    <oddFooter>&amp;CHlučinská liga mládeže - 8. ročník 2019 / 2020&amp;RPro HLM zpracoval Durlák Jan</oddFooter>
  </headerFooter>
  <colBreaks count="1" manualBreakCount="1">
    <brk id="1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37"/>
  <sheetViews>
    <sheetView showGridLines="0" zoomScale="90" zoomScaleNormal="90" zoomScaleSheetLayoutView="100" zoomScalePageLayoutView="0" workbookViewId="0" topLeftCell="A1">
      <selection activeCell="L47" sqref="L47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15" width="11.57421875" style="0" customWidth="1"/>
    <col min="16" max="16" width="11.57421875" style="34" customWidth="1"/>
    <col min="17" max="17" width="11.57421875" style="0" customWidth="1"/>
    <col min="18" max="19" width="11.57421875" style="35" customWidth="1"/>
  </cols>
  <sheetData>
    <row r="1" spans="1:19" ht="22.5">
      <c r="A1" s="329" t="s">
        <v>75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</row>
    <row r="2" ht="16.5" thickBot="1">
      <c r="A2" s="36"/>
    </row>
    <row r="3" spans="1:19" ht="15.75" customHeight="1" thickBot="1">
      <c r="A3" s="313" t="s">
        <v>33</v>
      </c>
      <c r="B3" s="314"/>
      <c r="C3" s="313" t="s">
        <v>34</v>
      </c>
      <c r="D3" s="319"/>
      <c r="E3" s="319"/>
      <c r="F3" s="314"/>
      <c r="G3" s="328" t="s">
        <v>47</v>
      </c>
      <c r="H3" s="328"/>
      <c r="I3" s="328"/>
      <c r="J3" s="328"/>
      <c r="K3" s="328"/>
      <c r="L3" s="328"/>
      <c r="M3" s="328"/>
      <c r="N3" s="328"/>
      <c r="O3" s="328"/>
      <c r="P3" s="328"/>
      <c r="Q3" s="298" t="s">
        <v>36</v>
      </c>
      <c r="R3" s="299" t="s">
        <v>37</v>
      </c>
      <c r="S3" s="324" t="s">
        <v>38</v>
      </c>
    </row>
    <row r="4" spans="1:19" ht="16.5" thickBot="1">
      <c r="A4" s="315"/>
      <c r="B4" s="316"/>
      <c r="C4" s="315"/>
      <c r="D4" s="320"/>
      <c r="E4" s="320"/>
      <c r="F4" s="316"/>
      <c r="G4" s="317" t="s">
        <v>51</v>
      </c>
      <c r="H4" s="318"/>
      <c r="I4" s="318"/>
      <c r="J4" s="318"/>
      <c r="K4" s="318" t="s">
        <v>52</v>
      </c>
      <c r="L4" s="318"/>
      <c r="M4" s="318"/>
      <c r="N4" s="318"/>
      <c r="O4" s="321" t="s">
        <v>42</v>
      </c>
      <c r="P4" s="305" t="s">
        <v>43</v>
      </c>
      <c r="Q4" s="298"/>
      <c r="R4" s="299"/>
      <c r="S4" s="324"/>
    </row>
    <row r="5" spans="1:19" ht="16.5" thickBot="1">
      <c r="A5" s="37" t="s">
        <v>39</v>
      </c>
      <c r="B5" s="38" t="s">
        <v>2</v>
      </c>
      <c r="C5" s="37" t="s">
        <v>40</v>
      </c>
      <c r="D5" s="39" t="s">
        <v>41</v>
      </c>
      <c r="E5" s="40" t="s">
        <v>42</v>
      </c>
      <c r="F5" s="41" t="s">
        <v>43</v>
      </c>
      <c r="G5" s="232" t="s">
        <v>44</v>
      </c>
      <c r="H5" s="42" t="s">
        <v>45</v>
      </c>
      <c r="I5" s="42" t="s">
        <v>48</v>
      </c>
      <c r="J5" s="42" t="s">
        <v>42</v>
      </c>
      <c r="K5" s="42" t="s">
        <v>44</v>
      </c>
      <c r="L5" s="42" t="s">
        <v>45</v>
      </c>
      <c r="M5" s="42" t="s">
        <v>48</v>
      </c>
      <c r="N5" s="42" t="s">
        <v>42</v>
      </c>
      <c r="O5" s="322"/>
      <c r="P5" s="306"/>
      <c r="Q5" s="298"/>
      <c r="R5" s="299"/>
      <c r="S5" s="324"/>
    </row>
    <row r="6" spans="1:19" ht="15.75">
      <c r="A6" s="43" t="s">
        <v>16</v>
      </c>
      <c r="B6" s="29" t="s">
        <v>67</v>
      </c>
      <c r="C6" s="57"/>
      <c r="D6" s="58"/>
      <c r="E6" s="146">
        <f>IF(C6="","",MAX(C6,D6))</f>
      </c>
      <c r="F6" s="147">
        <f>IF(C6="","",RANK(E6,$E$6:$E$19,1))</f>
      </c>
      <c r="G6" s="148"/>
      <c r="H6" s="148"/>
      <c r="I6" s="149"/>
      <c r="J6" s="150">
        <f>IF(G6="","",MAX(G6,H6)+I6)</f>
      </c>
      <c r="K6" s="150"/>
      <c r="L6" s="150"/>
      <c r="M6" s="149"/>
      <c r="N6" s="150">
        <f>IF(L6="","",MAX(K6,L6)+M6)</f>
      </c>
      <c r="O6" s="47">
        <f>IF(J6="","",MIN(N6,J6))</f>
      </c>
      <c r="P6" s="55">
        <f>IF(O6="","",RANK(O6,$O$6:$O$19,1))</f>
      </c>
      <c r="Q6" s="151">
        <f aca="true" t="shared" si="0" ref="Q6:Q19">IF(F6="","",SUM(P6,F6))</f>
      </c>
      <c r="R6" s="71">
        <f aca="true" t="shared" si="1" ref="R6:R19">IF(Q6="","",RANK(Q6,$Q$6:$Q$19,1))</f>
      </c>
      <c r="S6" s="104">
        <f>IF(R6="","",VLOOKUP(R6,'Bodové hodnocení'!$A$1:$B$20,2,FALSE))</f>
      </c>
    </row>
    <row r="7" spans="1:19" ht="15.75">
      <c r="A7" s="173" t="s">
        <v>18</v>
      </c>
      <c r="B7" s="174" t="s">
        <v>13</v>
      </c>
      <c r="C7" s="175"/>
      <c r="D7" s="176"/>
      <c r="E7" s="177">
        <f>IF(C7="","",MAX(C7,D7))</f>
      </c>
      <c r="F7" s="178">
        <f>IF(C7="","",RANK(E7,$E$6:$E$19,1))</f>
      </c>
      <c r="G7" s="179"/>
      <c r="H7" s="179"/>
      <c r="I7" s="180"/>
      <c r="J7" s="182">
        <f aca="true" t="shared" si="2" ref="J7:J19">IF(G7="","",MAX(G7,H7)+I7)</f>
      </c>
      <c r="K7" s="182"/>
      <c r="L7" s="182"/>
      <c r="M7" s="180"/>
      <c r="N7" s="182">
        <f>IF(L7="","",L7+M7)</f>
      </c>
      <c r="O7" s="181">
        <f>IF(J7="","",MIN(N7,J7))</f>
      </c>
      <c r="P7" s="183">
        <f>IF(O7="","",RANK(O7,$O$6:$O$19,1))</f>
      </c>
      <c r="Q7" s="184">
        <f t="shared" si="0"/>
      </c>
      <c r="R7" s="185">
        <f t="shared" si="1"/>
      </c>
      <c r="S7" s="186">
        <f>IF(R7="","",VLOOKUP(R7,'Bodové hodnocení'!$A$1:$B$20,2,FALSE))</f>
      </c>
    </row>
    <row r="8" spans="1:19" ht="15.75">
      <c r="A8" s="144" t="s">
        <v>19</v>
      </c>
      <c r="B8" s="145" t="s">
        <v>12</v>
      </c>
      <c r="C8" s="57"/>
      <c r="D8" s="58"/>
      <c r="E8" s="146">
        <f>IF(C8="","",MAX(C8,D8))</f>
      </c>
      <c r="F8" s="147">
        <f>IF(C8="","",RANK(E8,$E$6:$E$19,1))</f>
      </c>
      <c r="G8" s="148"/>
      <c r="H8" s="148"/>
      <c r="I8" s="149"/>
      <c r="J8" s="150">
        <f t="shared" si="2"/>
      </c>
      <c r="K8" s="150"/>
      <c r="L8" s="150"/>
      <c r="M8" s="149"/>
      <c r="N8" s="150">
        <f>IF(L8="","",L8+M8)</f>
      </c>
      <c r="O8" s="47">
        <f>IF(J8="","",MIN(N8,J8))</f>
      </c>
      <c r="P8" s="55">
        <f>IF(O8="","",RANK(O8,$O$6:$O$19,1))</f>
      </c>
      <c r="Q8" s="151">
        <f t="shared" si="0"/>
      </c>
      <c r="R8" s="71">
        <f t="shared" si="1"/>
      </c>
      <c r="S8" s="104">
        <f>IF(R8="","",VLOOKUP(R8,'Bodové hodnocení'!$A$1:$B$20,2,FALSE))</f>
      </c>
    </row>
    <row r="9" spans="1:19" ht="15.75">
      <c r="A9" s="173" t="s">
        <v>20</v>
      </c>
      <c r="B9" s="187" t="s">
        <v>8</v>
      </c>
      <c r="C9" s="175"/>
      <c r="D9" s="176"/>
      <c r="E9" s="177">
        <f>IF(C9="","",MAX(C9,D9))</f>
      </c>
      <c r="F9" s="178">
        <f>IF(C9="","",RANK(E9,$E$6:$E$19,1))</f>
      </c>
      <c r="G9" s="179"/>
      <c r="H9" s="179"/>
      <c r="I9" s="180"/>
      <c r="J9" s="182">
        <f t="shared" si="2"/>
      </c>
      <c r="K9" s="182"/>
      <c r="L9" s="182"/>
      <c r="M9" s="180"/>
      <c r="N9" s="182">
        <f aca="true" t="shared" si="3" ref="N9:N19">IF(L9="","",L9+M9)</f>
      </c>
      <c r="O9" s="181">
        <f>IF(J9="","",MIN(N9,J9))</f>
      </c>
      <c r="P9" s="183">
        <f>IF(O9="","",RANK(O9,$O$6:$O$19,1))</f>
      </c>
      <c r="Q9" s="184">
        <f t="shared" si="0"/>
      </c>
      <c r="R9" s="185">
        <f t="shared" si="1"/>
      </c>
      <c r="S9" s="186">
        <f>IF(R9="","",VLOOKUP(R9,'Bodové hodnocení'!$A$1:$B$20,2,FALSE))</f>
      </c>
    </row>
    <row r="10" spans="1:19" ht="15.75">
      <c r="A10" s="144" t="s">
        <v>21</v>
      </c>
      <c r="B10" s="20" t="s">
        <v>4</v>
      </c>
      <c r="C10" s="57"/>
      <c r="D10" s="58"/>
      <c r="E10" s="146">
        <f aca="true" t="shared" si="4" ref="E10:E18">IF(C10="","",MAX(C10,D10))</f>
      </c>
      <c r="F10" s="147">
        <f aca="true" t="shared" si="5" ref="F10:F18">IF(C10="","",RANK(E10,$E$6:$E$19,1))</f>
      </c>
      <c r="G10" s="148"/>
      <c r="H10" s="148"/>
      <c r="I10" s="149"/>
      <c r="J10" s="150">
        <f t="shared" si="2"/>
      </c>
      <c r="K10" s="150"/>
      <c r="L10" s="150"/>
      <c r="M10" s="149"/>
      <c r="N10" s="150">
        <f t="shared" si="3"/>
      </c>
      <c r="O10" s="47">
        <f>IF(J10="","",MIN(N10,J10))</f>
      </c>
      <c r="P10" s="55">
        <f aca="true" t="shared" si="6" ref="P10:P18">IF(O10="","",RANK(O10,$O$6:$O$19,1))</f>
      </c>
      <c r="Q10" s="151">
        <f t="shared" si="0"/>
      </c>
      <c r="R10" s="71">
        <f t="shared" si="1"/>
      </c>
      <c r="S10" s="104">
        <f>IF(R10="","",VLOOKUP(R10,'Bodové hodnocení'!$A$1:$B$20,2,FALSE))</f>
      </c>
    </row>
    <row r="11" spans="1:19" ht="15.75">
      <c r="A11" s="173" t="s">
        <v>22</v>
      </c>
      <c r="B11" s="188" t="s">
        <v>6</v>
      </c>
      <c r="C11" s="175"/>
      <c r="D11" s="176"/>
      <c r="E11" s="177">
        <f t="shared" si="4"/>
      </c>
      <c r="F11" s="178">
        <f t="shared" si="5"/>
      </c>
      <c r="G11" s="179"/>
      <c r="H11" s="179"/>
      <c r="I11" s="180"/>
      <c r="J11" s="182">
        <f t="shared" si="2"/>
      </c>
      <c r="K11" s="182"/>
      <c r="L11" s="182"/>
      <c r="M11" s="180"/>
      <c r="N11" s="182">
        <f t="shared" si="3"/>
      </c>
      <c r="O11" s="181">
        <f aca="true" t="shared" si="7" ref="O11:O18">IF(J11="","",MIN(N11,J11))</f>
      </c>
      <c r="P11" s="183">
        <f>IF(O11="","",RANK(O11,$O$6:$O$19,1))</f>
      </c>
      <c r="Q11" s="184">
        <f t="shared" si="0"/>
      </c>
      <c r="R11" s="185">
        <f t="shared" si="1"/>
      </c>
      <c r="S11" s="186">
        <f>IF(R11="","",VLOOKUP(R11,'Bodové hodnocení'!$A$1:$B$20,2,FALSE))</f>
      </c>
    </row>
    <row r="12" spans="1:19" ht="15.75">
      <c r="A12" s="144" t="s">
        <v>23</v>
      </c>
      <c r="B12" s="20" t="s">
        <v>10</v>
      </c>
      <c r="C12" s="57"/>
      <c r="D12" s="58"/>
      <c r="E12" s="146">
        <f t="shared" si="4"/>
      </c>
      <c r="F12" s="147">
        <f t="shared" si="5"/>
      </c>
      <c r="G12" s="148"/>
      <c r="H12" s="148"/>
      <c r="I12" s="149"/>
      <c r="J12" s="150">
        <f t="shared" si="2"/>
      </c>
      <c r="K12" s="150"/>
      <c r="L12" s="150"/>
      <c r="M12" s="149"/>
      <c r="N12" s="150">
        <f t="shared" si="3"/>
      </c>
      <c r="O12" s="47">
        <f t="shared" si="7"/>
      </c>
      <c r="P12" s="55">
        <f t="shared" si="6"/>
      </c>
      <c r="Q12" s="151">
        <f t="shared" si="0"/>
      </c>
      <c r="R12" s="71">
        <f t="shared" si="1"/>
      </c>
      <c r="S12" s="104">
        <f>IF(R12="","",VLOOKUP(R12,'Bodové hodnocení'!$A$1:$B$20,2,FALSE))</f>
      </c>
    </row>
    <row r="13" spans="1:19" ht="15.75">
      <c r="A13" s="173" t="s">
        <v>25</v>
      </c>
      <c r="B13" s="189" t="s">
        <v>31</v>
      </c>
      <c r="C13" s="175"/>
      <c r="D13" s="176"/>
      <c r="E13" s="177">
        <f t="shared" si="4"/>
      </c>
      <c r="F13" s="178">
        <f t="shared" si="5"/>
      </c>
      <c r="G13" s="179"/>
      <c r="H13" s="179"/>
      <c r="I13" s="180"/>
      <c r="J13" s="182">
        <f t="shared" si="2"/>
      </c>
      <c r="K13" s="182"/>
      <c r="L13" s="182"/>
      <c r="M13" s="180"/>
      <c r="N13" s="182">
        <f t="shared" si="3"/>
      </c>
      <c r="O13" s="181">
        <f t="shared" si="7"/>
      </c>
      <c r="P13" s="183">
        <f t="shared" si="6"/>
      </c>
      <c r="Q13" s="184">
        <f t="shared" si="0"/>
      </c>
      <c r="R13" s="185">
        <f t="shared" si="1"/>
      </c>
      <c r="S13" s="186">
        <f>IF(R13="","",VLOOKUP(R13,'Bodové hodnocení'!$A$1:$B$20,2,FALSE))</f>
      </c>
    </row>
    <row r="14" spans="1:19" ht="15.75">
      <c r="A14" s="144" t="s">
        <v>26</v>
      </c>
      <c r="B14" s="24" t="s">
        <v>24</v>
      </c>
      <c r="C14" s="57"/>
      <c r="D14" s="58"/>
      <c r="E14" s="146">
        <f t="shared" si="4"/>
      </c>
      <c r="F14" s="147">
        <f t="shared" si="5"/>
      </c>
      <c r="G14" s="148"/>
      <c r="H14" s="148"/>
      <c r="I14" s="149"/>
      <c r="J14" s="150">
        <f t="shared" si="2"/>
      </c>
      <c r="K14" s="150"/>
      <c r="L14" s="150"/>
      <c r="M14" s="149"/>
      <c r="N14" s="150">
        <f t="shared" si="3"/>
      </c>
      <c r="O14" s="47">
        <f t="shared" si="7"/>
      </c>
      <c r="P14" s="55">
        <f t="shared" si="6"/>
      </c>
      <c r="Q14" s="151">
        <f t="shared" si="0"/>
      </c>
      <c r="R14" s="71">
        <f t="shared" si="1"/>
      </c>
      <c r="S14" s="104">
        <f>IF(R14="","",VLOOKUP(R14,'Bodové hodnocení'!$A$1:$B$20,2,FALSE))</f>
      </c>
    </row>
    <row r="15" spans="1:19" ht="15.75">
      <c r="A15" s="173" t="s">
        <v>27</v>
      </c>
      <c r="B15" s="189" t="s">
        <v>73</v>
      </c>
      <c r="C15" s="175"/>
      <c r="D15" s="176"/>
      <c r="E15" s="177">
        <f t="shared" si="4"/>
      </c>
      <c r="F15" s="178">
        <f t="shared" si="5"/>
      </c>
      <c r="G15" s="179"/>
      <c r="H15" s="179"/>
      <c r="I15" s="180"/>
      <c r="J15" s="182">
        <f t="shared" si="2"/>
      </c>
      <c r="K15" s="182"/>
      <c r="L15" s="182"/>
      <c r="M15" s="180"/>
      <c r="N15" s="182">
        <f t="shared" si="3"/>
      </c>
      <c r="O15" s="181">
        <f t="shared" si="7"/>
      </c>
      <c r="P15" s="183">
        <f t="shared" si="6"/>
      </c>
      <c r="Q15" s="184">
        <f t="shared" si="0"/>
      </c>
      <c r="R15" s="185">
        <f t="shared" si="1"/>
      </c>
      <c r="S15" s="186">
        <f>IF(R15="","",VLOOKUP(R15,'Bodové hodnocení'!$A$1:$B$20,2,FALSE))</f>
      </c>
    </row>
    <row r="16" spans="1:19" ht="15.75">
      <c r="A16" s="144" t="s">
        <v>28</v>
      </c>
      <c r="B16" s="24" t="s">
        <v>7</v>
      </c>
      <c r="C16" s="57"/>
      <c r="D16" s="58"/>
      <c r="E16" s="146">
        <f>IF(C16="","",MAX(C16,D16))</f>
      </c>
      <c r="F16" s="147">
        <f t="shared" si="5"/>
      </c>
      <c r="G16" s="148"/>
      <c r="H16" s="148"/>
      <c r="I16" s="149"/>
      <c r="J16" s="150">
        <f t="shared" si="2"/>
      </c>
      <c r="K16" s="150"/>
      <c r="L16" s="150"/>
      <c r="M16" s="149"/>
      <c r="N16" s="150">
        <f t="shared" si="3"/>
      </c>
      <c r="O16" s="47">
        <f t="shared" si="7"/>
      </c>
      <c r="P16" s="55">
        <f t="shared" si="6"/>
      </c>
      <c r="Q16" s="151">
        <f t="shared" si="0"/>
      </c>
      <c r="R16" s="71">
        <f t="shared" si="1"/>
      </c>
      <c r="S16" s="104">
        <f>IF(R16="","",VLOOKUP(R16,'Bodové hodnocení'!$A$1:$B$20,2,FALSE))</f>
      </c>
    </row>
    <row r="17" spans="1:19" ht="15.75">
      <c r="A17" s="173" t="s">
        <v>30</v>
      </c>
      <c r="B17" s="188" t="s">
        <v>17</v>
      </c>
      <c r="C17" s="175"/>
      <c r="D17" s="176"/>
      <c r="E17" s="177">
        <f t="shared" si="4"/>
      </c>
      <c r="F17" s="178">
        <f t="shared" si="5"/>
      </c>
      <c r="G17" s="179"/>
      <c r="H17" s="179"/>
      <c r="I17" s="180"/>
      <c r="J17" s="182">
        <f t="shared" si="2"/>
      </c>
      <c r="K17" s="182"/>
      <c r="L17" s="182"/>
      <c r="M17" s="180"/>
      <c r="N17" s="182">
        <f t="shared" si="3"/>
      </c>
      <c r="O17" s="181">
        <f t="shared" si="7"/>
      </c>
      <c r="P17" s="183">
        <f t="shared" si="6"/>
      </c>
      <c r="Q17" s="184">
        <f t="shared" si="0"/>
      </c>
      <c r="R17" s="185">
        <f t="shared" si="1"/>
      </c>
      <c r="S17" s="186">
        <f>IF(R17="","",VLOOKUP(R17,'Bodové hodnocení'!$A$1:$B$20,2,FALSE))</f>
      </c>
    </row>
    <row r="18" spans="1:19" ht="15.75">
      <c r="A18" s="144" t="s">
        <v>32</v>
      </c>
      <c r="B18" s="25" t="s">
        <v>14</v>
      </c>
      <c r="C18" s="57"/>
      <c r="D18" s="58"/>
      <c r="E18" s="146">
        <f t="shared" si="4"/>
      </c>
      <c r="F18" s="147">
        <f t="shared" si="5"/>
      </c>
      <c r="G18" s="148"/>
      <c r="H18" s="148"/>
      <c r="I18" s="149"/>
      <c r="J18" s="150">
        <f t="shared" si="2"/>
      </c>
      <c r="K18" s="150"/>
      <c r="L18" s="150"/>
      <c r="M18" s="149"/>
      <c r="N18" s="150">
        <f t="shared" si="3"/>
      </c>
      <c r="O18" s="47">
        <f t="shared" si="7"/>
      </c>
      <c r="P18" s="55">
        <f t="shared" si="6"/>
      </c>
      <c r="Q18" s="151">
        <f t="shared" si="0"/>
      </c>
      <c r="R18" s="71">
        <f t="shared" si="1"/>
      </c>
      <c r="S18" s="104">
        <f>IF(R18="","",VLOOKUP(R18,'Bodové hodnocení'!$A$1:$B$20,2,FALSE))</f>
      </c>
    </row>
    <row r="19" spans="1:19" ht="16.5" thickBot="1">
      <c r="A19" s="173" t="s">
        <v>57</v>
      </c>
      <c r="B19" s="189" t="s">
        <v>5</v>
      </c>
      <c r="C19" s="175"/>
      <c r="D19" s="176"/>
      <c r="E19" s="177">
        <f>IF(C19="","",MAX(C19,D19))</f>
      </c>
      <c r="F19" s="178">
        <f>IF(C19="","",RANK(E19,$E$6:$E$19,1))</f>
      </c>
      <c r="G19" s="179"/>
      <c r="H19" s="179"/>
      <c r="I19" s="180"/>
      <c r="J19" s="182">
        <f t="shared" si="2"/>
      </c>
      <c r="K19" s="182"/>
      <c r="L19" s="182"/>
      <c r="M19" s="180"/>
      <c r="N19" s="182">
        <f t="shared" si="3"/>
      </c>
      <c r="O19" s="181">
        <f>IF(J19="","",MIN(N19,J19))</f>
      </c>
      <c r="P19" s="183">
        <f>IF(O19="","",RANK(O19,$O$6:$O$19,1))</f>
      </c>
      <c r="Q19" s="184">
        <f t="shared" si="0"/>
      </c>
      <c r="R19" s="185">
        <f t="shared" si="1"/>
      </c>
      <c r="S19" s="186">
        <f>IF(R19="","",VLOOKUP(R19,'Bodové hodnocení'!$A$1:$B$20,2,FALSE))</f>
      </c>
    </row>
    <row r="20" spans="1:19" ht="16.5" thickBot="1">
      <c r="A20" s="48"/>
      <c r="B20" s="48"/>
      <c r="C20" s="49"/>
      <c r="D20" s="49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50"/>
      <c r="S20" s="51"/>
    </row>
    <row r="21" spans="1:19" ht="16.5" thickBot="1">
      <c r="A21" s="313" t="s">
        <v>46</v>
      </c>
      <c r="B21" s="314"/>
      <c r="C21" s="313" t="s">
        <v>34</v>
      </c>
      <c r="D21" s="319"/>
      <c r="E21" s="319"/>
      <c r="F21" s="314"/>
      <c r="G21" s="328" t="s">
        <v>47</v>
      </c>
      <c r="H21" s="328"/>
      <c r="I21" s="328"/>
      <c r="J21" s="328"/>
      <c r="K21" s="328"/>
      <c r="L21" s="328"/>
      <c r="M21" s="328"/>
      <c r="N21" s="328"/>
      <c r="O21" s="328"/>
      <c r="P21" s="328"/>
      <c r="Q21" s="298" t="s">
        <v>36</v>
      </c>
      <c r="R21" s="299" t="s">
        <v>37</v>
      </c>
      <c r="S21" s="324" t="s">
        <v>38</v>
      </c>
    </row>
    <row r="22" spans="1:19" ht="16.5" thickBot="1">
      <c r="A22" s="315"/>
      <c r="B22" s="316"/>
      <c r="C22" s="315"/>
      <c r="D22" s="320"/>
      <c r="E22" s="320"/>
      <c r="F22" s="316"/>
      <c r="G22" s="317" t="s">
        <v>51</v>
      </c>
      <c r="H22" s="318"/>
      <c r="I22" s="318"/>
      <c r="J22" s="318"/>
      <c r="K22" s="318" t="s">
        <v>52</v>
      </c>
      <c r="L22" s="318"/>
      <c r="M22" s="318"/>
      <c r="N22" s="318"/>
      <c r="O22" s="321" t="s">
        <v>42</v>
      </c>
      <c r="P22" s="305" t="s">
        <v>43</v>
      </c>
      <c r="Q22" s="298"/>
      <c r="R22" s="299"/>
      <c r="S22" s="324"/>
    </row>
    <row r="23" spans="1:19" ht="16.5" thickBot="1">
      <c r="A23" s="59" t="s">
        <v>39</v>
      </c>
      <c r="B23" s="38" t="s">
        <v>2</v>
      </c>
      <c r="C23" s="37" t="s">
        <v>40</v>
      </c>
      <c r="D23" s="39" t="s">
        <v>41</v>
      </c>
      <c r="E23" s="60" t="s">
        <v>42</v>
      </c>
      <c r="F23" s="41" t="s">
        <v>43</v>
      </c>
      <c r="G23" s="232" t="s">
        <v>44</v>
      </c>
      <c r="H23" s="42" t="s">
        <v>45</v>
      </c>
      <c r="I23" s="42" t="s">
        <v>48</v>
      </c>
      <c r="J23" s="42" t="s">
        <v>42</v>
      </c>
      <c r="K23" s="42" t="s">
        <v>44</v>
      </c>
      <c r="L23" s="42" t="s">
        <v>45</v>
      </c>
      <c r="M23" s="42" t="s">
        <v>48</v>
      </c>
      <c r="N23" s="42" t="s">
        <v>42</v>
      </c>
      <c r="O23" s="322"/>
      <c r="P23" s="306"/>
      <c r="Q23" s="298"/>
      <c r="R23" s="299"/>
      <c r="S23" s="324"/>
    </row>
    <row r="24" spans="1:19" ht="15.75">
      <c r="A24" s="43" t="s">
        <v>16</v>
      </c>
      <c r="B24" s="29" t="s">
        <v>67</v>
      </c>
      <c r="C24" s="152"/>
      <c r="D24" s="153"/>
      <c r="E24" s="146">
        <f aca="true" t="shared" si="8" ref="E24:E35">IF(C24="","",MAX(C24,D24))</f>
      </c>
      <c r="F24" s="55">
        <f aca="true" t="shared" si="9" ref="F24:F33">IF(C24="","",RANK(E24,$E$24:$E$36,1))</f>
      </c>
      <c r="G24" s="154"/>
      <c r="H24" s="226"/>
      <c r="I24" s="155"/>
      <c r="J24" s="150">
        <f>IF(G24="","",MAX(G24,H24)+I24)</f>
      </c>
      <c r="K24" s="156"/>
      <c r="L24" s="156"/>
      <c r="M24" s="155"/>
      <c r="N24" s="150">
        <f>IF(L24="","",MAX(K24,L24)+M24)</f>
      </c>
      <c r="O24" s="44">
        <f aca="true" t="shared" si="10" ref="O24:O36">IF(J24="","",MIN(N24,J24))</f>
      </c>
      <c r="P24" s="54">
        <f aca="true" t="shared" si="11" ref="P24:P33">IF(O24="","",RANK(O24,$O$24:$O$36,1))</f>
      </c>
      <c r="Q24" s="151">
        <f aca="true" t="shared" si="12" ref="Q24:Q33">IF(F24="","",SUM(P24,F24))</f>
      </c>
      <c r="R24" s="71">
        <f aca="true" t="shared" si="13" ref="R24:R33">IF(Q24="","",RANK(Q24,$Q$24:$Q$36,1))</f>
      </c>
      <c r="S24" s="104">
        <f>IF(R24="","",VLOOKUP(R24,'Bodové hodnocení'!$A$1:$B$20,2,FALSE))</f>
      </c>
    </row>
    <row r="25" spans="1:19" ht="15.75">
      <c r="A25" s="190" t="s">
        <v>18</v>
      </c>
      <c r="B25" s="174" t="s">
        <v>13</v>
      </c>
      <c r="C25" s="175"/>
      <c r="D25" s="191"/>
      <c r="E25" s="177">
        <f t="shared" si="8"/>
      </c>
      <c r="F25" s="183">
        <f t="shared" si="9"/>
      </c>
      <c r="G25" s="192"/>
      <c r="H25" s="192"/>
      <c r="I25" s="180"/>
      <c r="J25" s="182">
        <f aca="true" t="shared" si="14" ref="J25:J36">IF(G25="","",MAX(G25,H25)+I25)</f>
      </c>
      <c r="K25" s="182"/>
      <c r="L25" s="182"/>
      <c r="M25" s="180"/>
      <c r="N25" s="182">
        <f>IF(L25="","",L25+M25)</f>
      </c>
      <c r="O25" s="181">
        <f t="shared" si="10"/>
      </c>
      <c r="P25" s="183">
        <f t="shared" si="11"/>
      </c>
      <c r="Q25" s="184">
        <f t="shared" si="12"/>
      </c>
      <c r="R25" s="185">
        <f t="shared" si="13"/>
      </c>
      <c r="S25" s="186">
        <f>IF(R25="","",VLOOKUP(R25,'Bodové hodnocení'!$A$1:$B$20,2,FALSE))</f>
      </c>
    </row>
    <row r="26" spans="1:19" ht="15.75">
      <c r="A26" s="46" t="s">
        <v>19</v>
      </c>
      <c r="B26" s="145" t="s">
        <v>12</v>
      </c>
      <c r="C26" s="57"/>
      <c r="D26" s="61"/>
      <c r="E26" s="146">
        <f t="shared" si="8"/>
      </c>
      <c r="F26" s="55">
        <f t="shared" si="9"/>
      </c>
      <c r="G26" s="148"/>
      <c r="H26" s="148"/>
      <c r="I26" s="149"/>
      <c r="J26" s="150">
        <f t="shared" si="14"/>
      </c>
      <c r="K26" s="150"/>
      <c r="L26" s="150"/>
      <c r="M26" s="149"/>
      <c r="N26" s="150">
        <f>IF(L26="","",L26+M26)</f>
      </c>
      <c r="O26" s="47">
        <f t="shared" si="10"/>
      </c>
      <c r="P26" s="55">
        <f t="shared" si="11"/>
      </c>
      <c r="Q26" s="151">
        <f t="shared" si="12"/>
      </c>
      <c r="R26" s="71">
        <f t="shared" si="13"/>
      </c>
      <c r="S26" s="104">
        <f>IF(R26="","",VLOOKUP(R26,'Bodové hodnocení'!$A$1:$B$20,2,FALSE))</f>
      </c>
    </row>
    <row r="27" spans="1:19" ht="15.75">
      <c r="A27" s="190" t="s">
        <v>20</v>
      </c>
      <c r="B27" s="187" t="s">
        <v>8</v>
      </c>
      <c r="C27" s="175"/>
      <c r="D27" s="191"/>
      <c r="E27" s="177">
        <f t="shared" si="8"/>
      </c>
      <c r="F27" s="183">
        <f t="shared" si="9"/>
      </c>
      <c r="G27" s="192"/>
      <c r="H27" s="192"/>
      <c r="I27" s="180"/>
      <c r="J27" s="182">
        <f t="shared" si="14"/>
      </c>
      <c r="K27" s="182"/>
      <c r="L27" s="182"/>
      <c r="M27" s="180"/>
      <c r="N27" s="182">
        <f aca="true" t="shared" si="15" ref="N27:N36">IF(L27="","",L27+M27)</f>
      </c>
      <c r="O27" s="181">
        <f t="shared" si="10"/>
      </c>
      <c r="P27" s="183">
        <f t="shared" si="11"/>
      </c>
      <c r="Q27" s="184">
        <f t="shared" si="12"/>
      </c>
      <c r="R27" s="185">
        <f t="shared" si="13"/>
      </c>
      <c r="S27" s="186">
        <f>IF(R27="","",VLOOKUP(R27,'Bodové hodnocení'!$A$1:$B$20,2,FALSE))</f>
      </c>
    </row>
    <row r="28" spans="1:19" ht="15.75">
      <c r="A28" s="46" t="s">
        <v>21</v>
      </c>
      <c r="B28" s="20" t="s">
        <v>4</v>
      </c>
      <c r="C28" s="57"/>
      <c r="D28" s="61"/>
      <c r="E28" s="146">
        <f t="shared" si="8"/>
      </c>
      <c r="F28" s="55">
        <f t="shared" si="9"/>
      </c>
      <c r="G28" s="148"/>
      <c r="H28" s="148"/>
      <c r="I28" s="149"/>
      <c r="J28" s="150">
        <f t="shared" si="14"/>
      </c>
      <c r="K28" s="150"/>
      <c r="L28" s="150"/>
      <c r="M28" s="149"/>
      <c r="N28" s="150">
        <f t="shared" si="15"/>
      </c>
      <c r="O28" s="47">
        <f t="shared" si="10"/>
      </c>
      <c r="P28" s="55">
        <f t="shared" si="11"/>
      </c>
      <c r="Q28" s="151">
        <f t="shared" si="12"/>
      </c>
      <c r="R28" s="71">
        <f t="shared" si="13"/>
      </c>
      <c r="S28" s="104">
        <f>IF(R28="","",VLOOKUP(R28,'Bodové hodnocení'!$A$1:$B$20,2,FALSE))</f>
      </c>
    </row>
    <row r="29" spans="1:19" ht="15.75">
      <c r="A29" s="190" t="s">
        <v>22</v>
      </c>
      <c r="B29" s="188" t="s">
        <v>6</v>
      </c>
      <c r="C29" s="175"/>
      <c r="D29" s="191"/>
      <c r="E29" s="177">
        <f t="shared" si="8"/>
      </c>
      <c r="F29" s="183">
        <f t="shared" si="9"/>
      </c>
      <c r="G29" s="192"/>
      <c r="H29" s="192"/>
      <c r="I29" s="180"/>
      <c r="J29" s="182">
        <f t="shared" si="14"/>
      </c>
      <c r="K29" s="182"/>
      <c r="L29" s="182"/>
      <c r="M29" s="180"/>
      <c r="N29" s="182">
        <f t="shared" si="15"/>
      </c>
      <c r="O29" s="181">
        <f t="shared" si="10"/>
      </c>
      <c r="P29" s="183">
        <f t="shared" si="11"/>
      </c>
      <c r="Q29" s="184">
        <f t="shared" si="12"/>
      </c>
      <c r="R29" s="185">
        <f t="shared" si="13"/>
      </c>
      <c r="S29" s="186">
        <f>IF(R29="","",VLOOKUP(R29,'Bodové hodnocení'!$A$1:$B$20,2,FALSE))</f>
      </c>
    </row>
    <row r="30" spans="1:19" ht="15.75">
      <c r="A30" s="46" t="s">
        <v>23</v>
      </c>
      <c r="B30" s="24" t="s">
        <v>31</v>
      </c>
      <c r="C30" s="57"/>
      <c r="D30" s="61"/>
      <c r="E30" s="146">
        <f t="shared" si="8"/>
      </c>
      <c r="F30" s="55">
        <f t="shared" si="9"/>
      </c>
      <c r="G30" s="148"/>
      <c r="H30" s="148"/>
      <c r="I30" s="149"/>
      <c r="J30" s="150">
        <f t="shared" si="14"/>
      </c>
      <c r="K30" s="150"/>
      <c r="L30" s="150"/>
      <c r="M30" s="149"/>
      <c r="N30" s="150">
        <f t="shared" si="15"/>
      </c>
      <c r="O30" s="47">
        <f t="shared" si="10"/>
      </c>
      <c r="P30" s="55">
        <f t="shared" si="11"/>
      </c>
      <c r="Q30" s="151">
        <f t="shared" si="12"/>
      </c>
      <c r="R30" s="71">
        <f t="shared" si="13"/>
      </c>
      <c r="S30" s="104">
        <f>IF(R30="","",VLOOKUP(R30,'Bodové hodnocení'!$A$1:$B$20,2,FALSE))</f>
      </c>
    </row>
    <row r="31" spans="1:19" ht="15.75">
      <c r="A31" s="190" t="s">
        <v>25</v>
      </c>
      <c r="B31" s="189" t="s">
        <v>24</v>
      </c>
      <c r="C31" s="175"/>
      <c r="D31" s="191"/>
      <c r="E31" s="177">
        <f t="shared" si="8"/>
      </c>
      <c r="F31" s="183">
        <f t="shared" si="9"/>
      </c>
      <c r="G31" s="192"/>
      <c r="H31" s="192"/>
      <c r="I31" s="180"/>
      <c r="J31" s="182">
        <f t="shared" si="14"/>
      </c>
      <c r="K31" s="182"/>
      <c r="L31" s="182"/>
      <c r="M31" s="180"/>
      <c r="N31" s="182">
        <f t="shared" si="15"/>
      </c>
      <c r="O31" s="181">
        <f t="shared" si="10"/>
      </c>
      <c r="P31" s="183">
        <f t="shared" si="11"/>
      </c>
      <c r="Q31" s="184">
        <f t="shared" si="12"/>
      </c>
      <c r="R31" s="185">
        <f t="shared" si="13"/>
      </c>
      <c r="S31" s="186">
        <f>IF(R31="","",VLOOKUP(R31,'Bodové hodnocení'!$A$1:$B$20,2,FALSE))</f>
      </c>
    </row>
    <row r="32" spans="1:19" ht="15.75">
      <c r="A32" s="46" t="s">
        <v>26</v>
      </c>
      <c r="B32" s="24" t="s">
        <v>7</v>
      </c>
      <c r="C32" s="57"/>
      <c r="D32" s="61"/>
      <c r="E32" s="146">
        <f t="shared" si="8"/>
      </c>
      <c r="F32" s="55">
        <f t="shared" si="9"/>
      </c>
      <c r="G32" s="148"/>
      <c r="H32" s="148"/>
      <c r="I32" s="149"/>
      <c r="J32" s="150">
        <f t="shared" si="14"/>
      </c>
      <c r="K32" s="150"/>
      <c r="L32" s="150"/>
      <c r="M32" s="149"/>
      <c r="N32" s="150">
        <f t="shared" si="15"/>
      </c>
      <c r="O32" s="47">
        <f t="shared" si="10"/>
      </c>
      <c r="P32" s="55">
        <f t="shared" si="11"/>
      </c>
      <c r="Q32" s="151">
        <f t="shared" si="12"/>
      </c>
      <c r="R32" s="71">
        <f t="shared" si="13"/>
      </c>
      <c r="S32" s="104">
        <f>IF(R32="","",VLOOKUP(R32,'Bodové hodnocení'!$A$1:$B$20,2,FALSE))</f>
      </c>
    </row>
    <row r="33" spans="1:19" ht="15.75">
      <c r="A33" s="190" t="s">
        <v>27</v>
      </c>
      <c r="B33" s="188" t="s">
        <v>17</v>
      </c>
      <c r="C33" s="193"/>
      <c r="D33" s="191"/>
      <c r="E33" s="194">
        <f t="shared" si="8"/>
      </c>
      <c r="F33" s="183">
        <f t="shared" si="9"/>
      </c>
      <c r="G33" s="192"/>
      <c r="H33" s="192"/>
      <c r="I33" s="180"/>
      <c r="J33" s="182">
        <f t="shared" si="14"/>
      </c>
      <c r="K33" s="182"/>
      <c r="L33" s="182"/>
      <c r="M33" s="180"/>
      <c r="N33" s="182">
        <f t="shared" si="15"/>
      </c>
      <c r="O33" s="181">
        <f t="shared" si="10"/>
      </c>
      <c r="P33" s="183">
        <f t="shared" si="11"/>
      </c>
      <c r="Q33" s="184">
        <f t="shared" si="12"/>
      </c>
      <c r="R33" s="185">
        <f t="shared" si="13"/>
      </c>
      <c r="S33" s="186">
        <f>IF(R33="","",VLOOKUP(R33,'Bodové hodnocení'!$A$1:$B$20,2,FALSE))</f>
      </c>
    </row>
    <row r="34" spans="1:19" ht="15.75">
      <c r="A34" s="46" t="s">
        <v>28</v>
      </c>
      <c r="B34" s="24" t="s">
        <v>29</v>
      </c>
      <c r="C34" s="157"/>
      <c r="D34" s="61"/>
      <c r="E34" s="158"/>
      <c r="F34" s="55"/>
      <c r="G34" s="148"/>
      <c r="H34" s="148"/>
      <c r="I34" s="149"/>
      <c r="J34" s="150">
        <f t="shared" si="14"/>
      </c>
      <c r="K34" s="150"/>
      <c r="L34" s="150"/>
      <c r="M34" s="149"/>
      <c r="N34" s="150">
        <f t="shared" si="15"/>
      </c>
      <c r="O34" s="47"/>
      <c r="P34" s="55"/>
      <c r="Q34" s="151"/>
      <c r="R34" s="71"/>
      <c r="S34" s="104">
        <f>IF(R34="","",VLOOKUP(R34,'Bodové hodnocení'!$A$1:$B$20,2,FALSE))</f>
      </c>
    </row>
    <row r="35" spans="1:19" ht="15.75">
      <c r="A35" s="190" t="s">
        <v>30</v>
      </c>
      <c r="B35" s="195" t="s">
        <v>14</v>
      </c>
      <c r="C35" s="193"/>
      <c r="D35" s="191"/>
      <c r="E35" s="194">
        <f t="shared" si="8"/>
      </c>
      <c r="F35" s="183">
        <f>IF(C35="","",RANK(E35,$E$24:$E$36,1))</f>
      </c>
      <c r="G35" s="192"/>
      <c r="H35" s="192"/>
      <c r="I35" s="180"/>
      <c r="J35" s="182">
        <f t="shared" si="14"/>
      </c>
      <c r="K35" s="182"/>
      <c r="L35" s="182"/>
      <c r="M35" s="180"/>
      <c r="N35" s="182">
        <f t="shared" si="15"/>
      </c>
      <c r="O35" s="181">
        <f t="shared" si="10"/>
      </c>
      <c r="P35" s="183">
        <f>IF(O35="","",RANK(O35,$O$24:$O$36,1))</f>
      </c>
      <c r="Q35" s="184">
        <f>IF(F35="","",SUM(P35,F35))</f>
      </c>
      <c r="R35" s="185">
        <f>IF(Q35="","",RANK(Q35,$Q$24:$Q$36,1))</f>
      </c>
      <c r="S35" s="186">
        <f>IF(R35="","",VLOOKUP(R35,'Bodové hodnocení'!$A$1:$B$20,2,FALSE))</f>
      </c>
    </row>
    <row r="36" spans="1:19" ht="16.5" thickBot="1">
      <c r="A36" s="136" t="s">
        <v>32</v>
      </c>
      <c r="B36" s="113" t="s">
        <v>5</v>
      </c>
      <c r="C36" s="159"/>
      <c r="D36" s="160"/>
      <c r="E36" s="161">
        <f>IF(C36="","",MAX(C36,D36))</f>
      </c>
      <c r="F36" s="137">
        <f>IF(C36="","",RANK(E36,$E$24:$E$36,1))</f>
      </c>
      <c r="G36" s="162"/>
      <c r="H36" s="162"/>
      <c r="I36" s="163"/>
      <c r="J36" s="150">
        <f t="shared" si="14"/>
      </c>
      <c r="K36" s="164"/>
      <c r="L36" s="164"/>
      <c r="M36" s="163"/>
      <c r="N36" s="150">
        <f t="shared" si="15"/>
      </c>
      <c r="O36" s="138">
        <f t="shared" si="10"/>
      </c>
      <c r="P36" s="55">
        <f>IF(O36="","",RANK(O36,$O$24:$O$36,1))</f>
      </c>
      <c r="Q36" s="165">
        <f>IF(F36="","",SUM(P36,F36))</f>
      </c>
      <c r="R36" s="139">
        <f>IF(Q36="","",RANK(Q36,$Q$24:$Q$36,1))</f>
      </c>
      <c r="S36" s="104">
        <f>IF(R36="","",VLOOKUP(R36,'Bodové hodnocení'!$A$1:$B$20,2,FALSE))</f>
      </c>
    </row>
    <row r="37" spans="1:19" ht="1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56"/>
      <c r="Q37" s="32"/>
      <c r="R37" s="236"/>
      <c r="S37" s="236"/>
    </row>
  </sheetData>
  <sheetProtection selectLockedCells="1" selectUnlockedCells="1"/>
  <mergeCells count="21">
    <mergeCell ref="P4:P5"/>
    <mergeCell ref="P22:P23"/>
    <mergeCell ref="C21:F22"/>
    <mergeCell ref="R3:R5"/>
    <mergeCell ref="Q21:Q23"/>
    <mergeCell ref="A3:B4"/>
    <mergeCell ref="C3:F4"/>
    <mergeCell ref="G3:P3"/>
    <mergeCell ref="G4:J4"/>
    <mergeCell ref="K4:N4"/>
    <mergeCell ref="O4:O5"/>
    <mergeCell ref="Q3:Q5"/>
    <mergeCell ref="A21:B22"/>
    <mergeCell ref="S3:S5"/>
    <mergeCell ref="G21:P21"/>
    <mergeCell ref="A1:S1"/>
    <mergeCell ref="R21:R23"/>
    <mergeCell ref="S21:S23"/>
    <mergeCell ref="G22:J22"/>
    <mergeCell ref="K22:N22"/>
    <mergeCell ref="O22:O23"/>
  </mergeCells>
  <printOptions/>
  <pageMargins left="0.7874015748031497" right="0.7086614173228347" top="0.7874015748031497" bottom="0.5905511811023623" header="0.5118110236220472" footer="0.31496062992125984"/>
  <pageSetup horizontalDpi="300" verticalDpi="300" orientation="landscape" paperSize="9" scale="58" r:id="rId1"/>
  <headerFooter alignWithMargins="0">
    <oddFooter>&amp;CHlučinská liga mládeže - 8. ročník 2019 / 2020&amp;RPro HLM zpracoval Durlák Jan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Honza</cp:lastModifiedBy>
  <cp:lastPrinted>2019-09-29T18:44:22Z</cp:lastPrinted>
  <dcterms:modified xsi:type="dcterms:W3CDTF">2019-12-01T16:31:48Z</dcterms:modified>
  <cp:category/>
  <cp:version/>
  <cp:contentType/>
  <cp:contentStatus/>
</cp:coreProperties>
</file>