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2" activeTab="2"/>
  </bookViews>
  <sheets>
    <sheet name="HLM - mladší" sheetId="1" r:id="rId1"/>
    <sheet name="HLM - starší" sheetId="2" r:id="rId2"/>
    <sheet name="2. kolo - Markvartovice" sheetId="3" r:id="rId3"/>
    <sheet name="1. kolo - Děhylov" sheetId="4" r:id="rId4"/>
    <sheet name="3. kolo - Závada" sheetId="5" r:id="rId5"/>
    <sheet name="4. kolo - Dobroslavice" sheetId="6" r:id="rId6"/>
    <sheet name="5. kolo - Darkovice" sheetId="7" r:id="rId7"/>
    <sheet name="6. kolo - Dobroslavice" sheetId="8" r:id="rId8"/>
    <sheet name="7. kolo - Bobrovníky" sheetId="9" r:id="rId9"/>
    <sheet name="8. kolo - Ludgeřovice" sheetId="10" r:id="rId10"/>
    <sheet name="9. kolo - Píšť" sheetId="11" r:id="rId11"/>
    <sheet name="10. kolo - Bohuslavice" sheetId="12" r:id="rId12"/>
    <sheet name="Bodové hodnocení" sheetId="13" r:id="rId13"/>
  </sheets>
  <definedNames>
    <definedName name="_xlnm.Print_Area" localSheetId="3">'1. kolo - Děhylov'!$A$1:$S$36</definedName>
    <definedName name="_xlnm.Print_Area" localSheetId="11">'10. kolo - Bohuslavice'!$A$1:$S$36</definedName>
    <definedName name="_xlnm.Print_Area" localSheetId="2">'2. kolo - Markvartovice'!$A$1:$S$30</definedName>
    <definedName name="_xlnm.Print_Area" localSheetId="4">'3. kolo - Závada'!$A$1:$S$36</definedName>
    <definedName name="_xlnm.Print_Area" localSheetId="5">'4. kolo - Dobroslavice'!$A$1:$J$32</definedName>
    <definedName name="_xlnm.Print_Area" localSheetId="6">'5. kolo - Darkovice'!$A$1:$S$36</definedName>
    <definedName name="_xlnm.Print_Area" localSheetId="7">'6. kolo - Dobroslavice'!$A$1:$Q$36</definedName>
    <definedName name="_xlnm.Print_Area" localSheetId="8">'7. kolo - Bobrovníky'!$A$1:$S$36</definedName>
    <definedName name="_xlnm.Print_Area" localSheetId="9">'8. kolo - Ludgeřovice'!$A$1:$S$36</definedName>
    <definedName name="_xlnm.Print_Area" localSheetId="10">'9. kolo - Píšť'!$A$1:$S$36</definedName>
    <definedName name="_xlnm.Print_Area" localSheetId="0">'HLM - mladší'!$A$1:$N$18</definedName>
    <definedName name="_xlnm.Print_Area" localSheetId="1">'HLM - starší'!$A$1:$N$18</definedName>
  </definedNames>
  <calcPr fullCalcOnLoad="1"/>
</workbook>
</file>

<file path=xl/sharedStrings.xml><?xml version="1.0" encoding="utf-8"?>
<sst xmlns="http://schemas.openxmlformats.org/spreadsheetml/2006/main" count="1095" uniqueCount="83">
  <si>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</si>
  <si>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</si>
  <si>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</si>
  <si>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</si>
  <si>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</si>
  <si>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</si>
  <si>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</si>
  <si>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</si>
  <si>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</si>
  <si>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</si>
  <si>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</si>
  <si>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</si>
  <si>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</si>
  <si>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</si>
  <si>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</si>
  <si>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</si>
  <si>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</si>
  <si>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</si>
  <si>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</si>
  <si>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</si>
  <si>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</si>
  <si>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</si>
  <si>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</si>
  <si>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</si>
  <si>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</si>
  <si>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</si>
  <si>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</si>
  <si>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</si>
  <si>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</si>
  <si>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Píšť</t>
  </si>
  <si>
    <t>12.</t>
  </si>
  <si>
    <t>Jilešovice</t>
  </si>
  <si>
    <t>13.</t>
  </si>
  <si>
    <t>Mladší</t>
  </si>
  <si>
    <t>PÚ</t>
  </si>
  <si>
    <t>Štafeta 4x60 m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</si>
  <si>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</si>
  <si>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</si>
  <si>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</si>
  <si>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</si>
  <si>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</si>
  <si>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</si>
  <si>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</si>
  <si>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</si>
  <si>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</si>
  <si>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2.čas</t>
  </si>
  <si>
    <t>Starší</t>
  </si>
  <si>
    <t>Štafeta dvojic</t>
  </si>
  <si>
    <t>trestné</t>
  </si>
  <si>
    <t>Štafeta mix</t>
  </si>
  <si>
    <t>Uzlová štafeta</t>
  </si>
  <si>
    <t>1. pokus</t>
  </si>
  <si>
    <t>2. pokus</t>
  </si>
  <si>
    <t>St. č.</t>
  </si>
  <si>
    <t>čas</t>
  </si>
  <si>
    <t>Tr. b.</t>
  </si>
  <si>
    <t>2. čas</t>
  </si>
  <si>
    <t>14.</t>
  </si>
  <si>
    <t>Družstva mladší žáci</t>
  </si>
  <si>
    <t>poř.</t>
  </si>
  <si>
    <t>3. čas</t>
  </si>
  <si>
    <t>4. čas</t>
  </si>
  <si>
    <t>5. čas</t>
  </si>
  <si>
    <t>součet 5t</t>
  </si>
  <si>
    <t>Pořádi</t>
  </si>
  <si>
    <t>Družstva starší žáci</t>
  </si>
  <si>
    <t>Místo</t>
  </si>
  <si>
    <t>Bělá</t>
  </si>
  <si>
    <t>Lugeřovice</t>
  </si>
  <si>
    <t>Hlučínská Liga Mlád9že 2019/2020 - starší žáci</t>
  </si>
  <si>
    <t>1. kolo Hlučínské ligy mládeže - Děhylov 6.9.2020</t>
  </si>
  <si>
    <t>2. kolo Hlučínské ligy mládeže - Markvartovice 20.9.2020</t>
  </si>
  <si>
    <t>3. kolo Hlučínské ligy mládeže -  Závada 27.9.2020</t>
  </si>
  <si>
    <t>4. kolo Hlučínské ligy mládeže - Dobroslavice 28. 9. 2020</t>
  </si>
  <si>
    <t>5. kolo Hlučínské ligy mládeže - Darkovice 22.11.2020</t>
  </si>
  <si>
    <t>6. kolo Hlučínské ligy mládeže - Dobroslavice 25.4.2021</t>
  </si>
  <si>
    <t>7. kolo Hlučínské ligy mládeže - Bobrovníky 9.5.2021</t>
  </si>
  <si>
    <t>8. kolo Hlučínské ligy mládeže - Ludgeřovice 16.5.2021</t>
  </si>
  <si>
    <t>9. kolo Hlučínské ligy mládeže - Píšť 13.6.2021</t>
  </si>
  <si>
    <t>10. kolo Hlučínské ligy mládeže - Bohuslavice 20.6.2021</t>
  </si>
  <si>
    <t>Hlučínská Liga Mládeže 2020/2021 - mladší žáci</t>
  </si>
  <si>
    <t>N</t>
  </si>
  <si>
    <t xml:space="preserve">Neúčast celého družstva z důvodu karantény Covid 19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</si>
</sst>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33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3" borderId="13" xfId="45" applyFont="1" applyFill="1" applyBorder="1" applyAlignment="1">
      <alignment vertical="center"/>
      <protection/>
    </xf>
    <xf numFmtId="0" fontId="5" fillId="33" borderId="14" xfId="45" applyFont="1" applyFill="1" applyBorder="1" applyAlignment="1">
      <alignment vertical="center"/>
      <protection/>
    </xf>
    <xf numFmtId="0" fontId="5" fillId="33" borderId="15" xfId="45" applyFont="1" applyFill="1" applyBorder="1" applyAlignment="1">
      <alignment horizontal="center" wrapText="1"/>
      <protection/>
    </xf>
    <xf numFmtId="0" fontId="5" fillId="33" borderId="13" xfId="45" applyFont="1" applyFill="1" applyBorder="1" applyAlignment="1">
      <alignment horizontal="center" wrapText="1"/>
      <protection/>
    </xf>
    <xf numFmtId="0" fontId="5" fillId="33" borderId="16" xfId="45" applyFont="1" applyFill="1" applyBorder="1" applyAlignment="1">
      <alignment horizontal="center" wrapText="1"/>
      <protection/>
    </xf>
    <xf numFmtId="0" fontId="5" fillId="33" borderId="17" xfId="45" applyFont="1" applyFill="1" applyBorder="1" applyAlignment="1">
      <alignment horizontal="center" wrapText="1"/>
      <protection/>
    </xf>
    <xf numFmtId="0" fontId="5" fillId="33" borderId="18" xfId="45" applyFont="1" applyFill="1" applyBorder="1" applyAlignment="1">
      <alignment vertical="center"/>
      <protection/>
    </xf>
    <xf numFmtId="0" fontId="6" fillId="33" borderId="19" xfId="45" applyFont="1" applyFill="1" applyBorder="1" applyAlignment="1">
      <alignment horizontal="center" wrapText="1"/>
      <protection/>
    </xf>
    <xf numFmtId="0" fontId="8" fillId="33" borderId="20" xfId="45" applyFont="1" applyFill="1" applyBorder="1" applyAlignment="1">
      <alignment horizontal="center" wrapText="1"/>
      <protection/>
    </xf>
    <xf numFmtId="0" fontId="5" fillId="33" borderId="21" xfId="45" applyFont="1" applyFill="1" applyBorder="1" applyAlignment="1">
      <alignment horizontal="center"/>
      <protection/>
    </xf>
    <xf numFmtId="0" fontId="5" fillId="0" borderId="21" xfId="4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33" borderId="22" xfId="45" applyFont="1" applyFill="1" applyBorder="1" applyAlignment="1">
      <alignment horizontal="center" wrapText="1"/>
      <protection/>
    </xf>
    <xf numFmtId="0" fontId="7" fillId="0" borderId="23" xfId="0" applyFont="1" applyFill="1" applyBorder="1" applyAlignment="1">
      <alignment/>
    </xf>
    <xf numFmtId="0" fontId="5" fillId="33" borderId="24" xfId="45" applyFont="1" applyFill="1" applyBorder="1" applyAlignment="1">
      <alignment horizontal="center"/>
      <protection/>
    </xf>
    <xf numFmtId="0" fontId="5" fillId="0" borderId="24" xfId="45" applyFont="1" applyFill="1" applyBorder="1" applyAlignment="1">
      <alignment horizontal="center"/>
      <protection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33" borderId="27" xfId="4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28" xfId="0" applyFont="1" applyFill="1" applyBorder="1" applyAlignment="1">
      <alignment/>
    </xf>
    <xf numFmtId="0" fontId="8" fillId="33" borderId="29" xfId="45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4" borderId="0" xfId="0" applyNumberFormat="1" applyFont="1" applyFill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7" fontId="7" fillId="33" borderId="3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166" fontId="7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21" xfId="45" applyFont="1" applyFill="1" applyBorder="1" applyAlignment="1">
      <alignment horizontal="center"/>
      <protection/>
    </xf>
    <xf numFmtId="0" fontId="5" fillId="35" borderId="24" xfId="45" applyFont="1" applyFill="1" applyBorder="1" applyAlignment="1">
      <alignment horizontal="center"/>
      <protection/>
    </xf>
    <xf numFmtId="0" fontId="5" fillId="33" borderId="45" xfId="45" applyFont="1" applyFill="1" applyBorder="1" applyAlignment="1">
      <alignment vertical="center"/>
      <protection/>
    </xf>
    <xf numFmtId="0" fontId="5" fillId="33" borderId="46" xfId="45" applyFont="1" applyFill="1" applyBorder="1" applyAlignment="1">
      <alignment horizontal="center" wrapText="1"/>
      <protection/>
    </xf>
    <xf numFmtId="0" fontId="5" fillId="33" borderId="0" xfId="45" applyFont="1" applyFill="1" applyBorder="1" applyAlignment="1">
      <alignment horizontal="center" wrapText="1"/>
      <protection/>
    </xf>
    <xf numFmtId="0" fontId="7" fillId="0" borderId="47" xfId="0" applyFont="1" applyFill="1" applyBorder="1" applyAlignment="1">
      <alignment/>
    </xf>
    <xf numFmtId="0" fontId="19" fillId="36" borderId="43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9" fillId="37" borderId="43" xfId="0" applyFont="1" applyFill="1" applyBorder="1" applyAlignment="1">
      <alignment horizontal="center" vertical="center"/>
    </xf>
    <xf numFmtId="0" fontId="19" fillId="37" borderId="44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22" fillId="37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0" fontId="3" fillId="0" borderId="16" xfId="45" applyFont="1" applyFill="1" applyBorder="1" applyAlignment="1" applyProtection="1">
      <alignment horizontal="center" vertical="center"/>
      <protection/>
    </xf>
    <xf numFmtId="14" fontId="5" fillId="33" borderId="49" xfId="45" applyNumberFormat="1" applyFont="1" applyFill="1" applyBorder="1" applyAlignment="1">
      <alignment horizontal="center" wrapText="1"/>
      <protection/>
    </xf>
    <xf numFmtId="0" fontId="5" fillId="33" borderId="30" xfId="45" applyFont="1" applyFill="1" applyBorder="1" applyAlignment="1">
      <alignment horizontal="center" wrapText="1"/>
      <protection/>
    </xf>
    <xf numFmtId="0" fontId="3" fillId="33" borderId="43" xfId="45" applyFont="1" applyFill="1" applyBorder="1" applyAlignment="1" applyProtection="1">
      <alignment horizontal="center" vertical="center"/>
      <protection/>
    </xf>
    <xf numFmtId="0" fontId="5" fillId="38" borderId="16" xfId="45" applyFont="1" applyFill="1" applyBorder="1" applyAlignment="1">
      <alignment horizontal="center" wrapText="1"/>
      <protection/>
    </xf>
    <xf numFmtId="14" fontId="5" fillId="38" borderId="50" xfId="45" applyNumberFormat="1" applyFont="1" applyFill="1" applyBorder="1" applyAlignment="1">
      <alignment horizontal="center" wrapText="1"/>
      <protection/>
    </xf>
    <xf numFmtId="0" fontId="5" fillId="0" borderId="35" xfId="45" applyFont="1" applyFill="1" applyBorder="1" applyAlignment="1">
      <alignment horizontal="center"/>
      <protection/>
    </xf>
    <xf numFmtId="0" fontId="5" fillId="33" borderId="32" xfId="45" applyFont="1" applyFill="1" applyBorder="1" applyAlignment="1">
      <alignment horizontal="center"/>
      <protection/>
    </xf>
    <xf numFmtId="0" fontId="5" fillId="0" borderId="32" xfId="45" applyFont="1" applyFill="1" applyBorder="1" applyAlignment="1">
      <alignment horizontal="center"/>
      <protection/>
    </xf>
    <xf numFmtId="0" fontId="5" fillId="35" borderId="32" xfId="45" applyFont="1" applyFill="1" applyBorder="1" applyAlignment="1">
      <alignment horizontal="center"/>
      <protection/>
    </xf>
    <xf numFmtId="0" fontId="5" fillId="0" borderId="31" xfId="45" applyFont="1" applyFill="1" applyBorder="1" applyAlignment="1">
      <alignment horizontal="center"/>
      <protection/>
    </xf>
    <xf numFmtId="0" fontId="8" fillId="33" borderId="51" xfId="45" applyFont="1" applyFill="1" applyBorder="1" applyAlignment="1">
      <alignment horizontal="center" wrapText="1"/>
      <protection/>
    </xf>
    <xf numFmtId="0" fontId="5" fillId="0" borderId="28" xfId="45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14" fontId="5" fillId="33" borderId="54" xfId="45" applyNumberFormat="1" applyFont="1" applyFill="1" applyBorder="1" applyAlignment="1">
      <alignment horizontal="center" wrapText="1"/>
      <protection/>
    </xf>
    <xf numFmtId="14" fontId="5" fillId="33" borderId="50" xfId="45" applyNumberFormat="1" applyFont="1" applyFill="1" applyBorder="1" applyAlignment="1">
      <alignment horizontal="center" wrapText="1"/>
      <protection/>
    </xf>
    <xf numFmtId="14" fontId="5" fillId="33" borderId="18" xfId="45" applyNumberFormat="1" applyFont="1" applyFill="1" applyBorder="1" applyAlignment="1">
      <alignment horizontal="center" wrapText="1"/>
      <protection/>
    </xf>
    <xf numFmtId="0" fontId="7" fillId="0" borderId="36" xfId="0" applyFont="1" applyFill="1" applyBorder="1" applyAlignment="1">
      <alignment horizontal="center"/>
    </xf>
    <xf numFmtId="0" fontId="7" fillId="0" borderId="55" xfId="0" applyFont="1" applyFill="1" applyBorder="1" applyAlignment="1">
      <alignment/>
    </xf>
    <xf numFmtId="166" fontId="13" fillId="0" borderId="3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 vertical="center"/>
    </xf>
    <xf numFmtId="166" fontId="13" fillId="0" borderId="39" xfId="0" applyNumberFormat="1" applyFont="1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/>
    </xf>
    <xf numFmtId="166" fontId="13" fillId="0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5" fillId="33" borderId="57" xfId="45" applyFont="1" applyFill="1" applyBorder="1" applyAlignment="1">
      <alignment horizontal="center"/>
      <protection/>
    </xf>
    <xf numFmtId="0" fontId="5" fillId="33" borderId="39" xfId="45" applyFont="1" applyFill="1" applyBorder="1" applyAlignment="1">
      <alignment horizontal="center"/>
      <protection/>
    </xf>
    <xf numFmtId="0" fontId="5" fillId="33" borderId="33" xfId="45" applyFont="1" applyFill="1" applyBorder="1" applyAlignment="1">
      <alignment horizontal="center"/>
      <protection/>
    </xf>
    <xf numFmtId="0" fontId="5" fillId="34" borderId="28" xfId="45" applyFont="1" applyFill="1" applyBorder="1" applyAlignment="1">
      <alignment horizontal="center"/>
      <protection/>
    </xf>
    <xf numFmtId="0" fontId="5" fillId="34" borderId="35" xfId="45" applyFont="1" applyFill="1" applyBorder="1" applyAlignment="1">
      <alignment horizontal="center"/>
      <protection/>
    </xf>
    <xf numFmtId="0" fontId="5" fillId="34" borderId="31" xfId="45" applyFont="1" applyFill="1" applyBorder="1" applyAlignment="1">
      <alignment horizontal="center"/>
      <protection/>
    </xf>
    <xf numFmtId="167" fontId="56" fillId="0" borderId="19" xfId="0" applyNumberFormat="1" applyFont="1" applyFill="1" applyBorder="1" applyAlignment="1">
      <alignment horizontal="center"/>
    </xf>
    <xf numFmtId="167" fontId="56" fillId="0" borderId="21" xfId="0" applyNumberFormat="1" applyFont="1" applyFill="1" applyBorder="1" applyAlignment="1">
      <alignment horizontal="center"/>
    </xf>
    <xf numFmtId="167" fontId="56" fillId="0" borderId="28" xfId="0" applyNumberFormat="1" applyFont="1" applyFill="1" applyBorder="1" applyAlignment="1">
      <alignment horizontal="center"/>
    </xf>
    <xf numFmtId="167" fontId="56" fillId="0" borderId="39" xfId="0" applyNumberFormat="1" applyFont="1" applyFill="1" applyBorder="1" applyAlignment="1" applyProtection="1">
      <alignment horizontal="center"/>
      <protection locked="0"/>
    </xf>
    <xf numFmtId="167" fontId="56" fillId="0" borderId="22" xfId="0" applyNumberFormat="1" applyFont="1" applyFill="1" applyBorder="1" applyAlignment="1">
      <alignment horizontal="center"/>
    </xf>
    <xf numFmtId="167" fontId="56" fillId="0" borderId="24" xfId="0" applyNumberFormat="1" applyFont="1" applyFill="1" applyBorder="1" applyAlignment="1">
      <alignment horizontal="center"/>
    </xf>
    <xf numFmtId="167" fontId="56" fillId="0" borderId="35" xfId="0" applyNumberFormat="1" applyFont="1" applyFill="1" applyBorder="1" applyAlignment="1">
      <alignment horizontal="center"/>
    </xf>
    <xf numFmtId="167" fontId="56" fillId="0" borderId="22" xfId="0" applyNumberFormat="1" applyFont="1" applyFill="1" applyBorder="1" applyAlignment="1" applyProtection="1">
      <alignment horizontal="center"/>
      <protection locked="0"/>
    </xf>
    <xf numFmtId="167" fontId="56" fillId="0" borderId="24" xfId="0" applyNumberFormat="1" applyFont="1" applyFill="1" applyBorder="1" applyAlignment="1" applyProtection="1">
      <alignment horizontal="center"/>
      <protection locked="0"/>
    </xf>
    <xf numFmtId="167" fontId="56" fillId="0" borderId="35" xfId="0" applyNumberFormat="1" applyFont="1" applyFill="1" applyBorder="1" applyAlignment="1" applyProtection="1">
      <alignment horizontal="center"/>
      <protection locked="0"/>
    </xf>
    <xf numFmtId="167" fontId="56" fillId="0" borderId="38" xfId="0" applyNumberFormat="1" applyFont="1" applyFill="1" applyBorder="1" applyAlignment="1">
      <alignment horizontal="center"/>
    </xf>
    <xf numFmtId="167" fontId="56" fillId="0" borderId="58" xfId="0" applyNumberFormat="1" applyFont="1" applyFill="1" applyBorder="1" applyAlignment="1" applyProtection="1">
      <alignment horizontal="center"/>
      <protection locked="0"/>
    </xf>
    <xf numFmtId="167" fontId="56" fillId="0" borderId="58" xfId="0" applyNumberFormat="1" applyFont="1" applyFill="1" applyBorder="1" applyAlignment="1">
      <alignment horizontal="center"/>
    </xf>
    <xf numFmtId="167" fontId="56" fillId="0" borderId="26" xfId="0" applyNumberFormat="1" applyFont="1" applyFill="1" applyBorder="1" applyAlignment="1">
      <alignment horizontal="center"/>
    </xf>
    <xf numFmtId="167" fontId="56" fillId="0" borderId="59" xfId="0" applyNumberFormat="1" applyFont="1" applyFill="1" applyBorder="1" applyAlignment="1">
      <alignment horizontal="center"/>
    </xf>
    <xf numFmtId="167" fontId="56" fillId="0" borderId="60" xfId="0" applyNumberFormat="1" applyFont="1" applyFill="1" applyBorder="1" applyAlignment="1">
      <alignment horizontal="center"/>
    </xf>
    <xf numFmtId="167" fontId="56" fillId="0" borderId="61" xfId="0" applyNumberFormat="1" applyFont="1" applyFill="1" applyBorder="1" applyAlignment="1" applyProtection="1">
      <alignment horizontal="center"/>
      <protection hidden="1" locked="0"/>
    </xf>
    <xf numFmtId="167" fontId="56" fillId="0" borderId="62" xfId="0" applyNumberFormat="1" applyFont="1" applyFill="1" applyBorder="1" applyAlignment="1" applyProtection="1">
      <alignment horizontal="center"/>
      <protection hidden="1"/>
    </xf>
    <xf numFmtId="167" fontId="56" fillId="0" borderId="63" xfId="0" applyNumberFormat="1" applyFont="1" applyFill="1" applyBorder="1" applyAlignment="1" applyProtection="1">
      <alignment horizontal="center"/>
      <protection hidden="1"/>
    </xf>
    <xf numFmtId="167" fontId="56" fillId="0" borderId="63" xfId="0" applyNumberFormat="1" applyFont="1" applyFill="1" applyBorder="1" applyAlignment="1">
      <alignment horizontal="center"/>
    </xf>
    <xf numFmtId="167" fontId="56" fillId="0" borderId="64" xfId="0" applyNumberFormat="1" applyFont="1" applyFill="1" applyBorder="1" applyAlignment="1" applyProtection="1">
      <alignment horizontal="center"/>
      <protection hidden="1"/>
    </xf>
    <xf numFmtId="167" fontId="56" fillId="0" borderId="64" xfId="0" applyNumberFormat="1" applyFont="1" applyFill="1" applyBorder="1" applyAlignment="1">
      <alignment horizontal="center"/>
    </xf>
    <xf numFmtId="167" fontId="56" fillId="0" borderId="62" xfId="0" applyNumberFormat="1" applyFont="1" applyFill="1" applyBorder="1" applyAlignment="1" applyProtection="1">
      <alignment horizontal="center"/>
      <protection hidden="1" locked="0"/>
    </xf>
    <xf numFmtId="167" fontId="56" fillId="0" borderId="62" xfId="0" applyNumberFormat="1" applyFont="1" applyFill="1" applyBorder="1" applyAlignment="1">
      <alignment horizontal="center"/>
    </xf>
    <xf numFmtId="167" fontId="56" fillId="0" borderId="63" xfId="0" applyNumberFormat="1" applyFont="1" applyFill="1" applyBorder="1" applyAlignment="1" applyProtection="1">
      <alignment horizontal="center"/>
      <protection hidden="1" locked="0"/>
    </xf>
    <xf numFmtId="167" fontId="56" fillId="0" borderId="65" xfId="0" applyNumberFormat="1" applyFont="1" applyFill="1" applyBorder="1" applyAlignment="1" applyProtection="1">
      <alignment horizontal="center"/>
      <protection hidden="1" locked="0"/>
    </xf>
    <xf numFmtId="167" fontId="56" fillId="0" borderId="66" xfId="0" applyNumberFormat="1" applyFont="1" applyFill="1" applyBorder="1" applyAlignment="1">
      <alignment horizontal="center"/>
    </xf>
    <xf numFmtId="167" fontId="56" fillId="0" borderId="67" xfId="0" applyNumberFormat="1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/>
    </xf>
    <xf numFmtId="167" fontId="56" fillId="0" borderId="70" xfId="0" applyNumberFormat="1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3" xfId="0" applyFont="1" applyFill="1" applyBorder="1" applyAlignment="1">
      <alignment/>
    </xf>
    <xf numFmtId="0" fontId="7" fillId="0" borderId="73" xfId="0" applyFont="1" applyBorder="1" applyAlignment="1">
      <alignment/>
    </xf>
    <xf numFmtId="0" fontId="17" fillId="0" borderId="73" xfId="0" applyFont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66" fontId="7" fillId="0" borderId="39" xfId="0" applyNumberFormat="1" applyFont="1" applyFill="1" applyBorder="1" applyAlignment="1">
      <alignment horizontal="center"/>
    </xf>
    <xf numFmtId="166" fontId="7" fillId="0" borderId="57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166" fontId="13" fillId="0" borderId="39" xfId="0" applyNumberFormat="1" applyFont="1" applyFill="1" applyBorder="1" applyAlignment="1">
      <alignment horizontal="center"/>
    </xf>
    <xf numFmtId="47" fontId="7" fillId="33" borderId="27" xfId="0" applyNumberFormat="1" applyFont="1" applyFill="1" applyBorder="1" applyAlignment="1">
      <alignment horizontal="center"/>
    </xf>
    <xf numFmtId="166" fontId="7" fillId="0" borderId="33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166" fontId="13" fillId="0" borderId="32" xfId="0" applyNumberFormat="1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5" fillId="34" borderId="19" xfId="45" applyFont="1" applyFill="1" applyBorder="1" applyAlignment="1">
      <alignment horizontal="center"/>
      <protection/>
    </xf>
    <xf numFmtId="0" fontId="5" fillId="34" borderId="22" xfId="45" applyFont="1" applyFill="1" applyBorder="1" applyAlignment="1">
      <alignment horizontal="center"/>
      <protection/>
    </xf>
    <xf numFmtId="0" fontId="5" fillId="34" borderId="27" xfId="45" applyFont="1" applyFill="1" applyBorder="1" applyAlignment="1">
      <alignment horizontal="center"/>
      <protection/>
    </xf>
    <xf numFmtId="1" fontId="7" fillId="0" borderId="7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77" xfId="0" applyFont="1" applyBorder="1" applyAlignment="1">
      <alignment/>
    </xf>
    <xf numFmtId="166" fontId="7" fillId="0" borderId="27" xfId="0" applyNumberFormat="1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5" fillId="35" borderId="16" xfId="45" applyFont="1" applyFill="1" applyBorder="1" applyAlignment="1">
      <alignment horizontal="center" wrapText="1"/>
      <protection/>
    </xf>
    <xf numFmtId="14" fontId="5" fillId="35" borderId="50" xfId="45" applyNumberFormat="1" applyFont="1" applyFill="1" applyBorder="1" applyAlignment="1">
      <alignment horizontal="center" wrapText="1"/>
      <protection/>
    </xf>
    <xf numFmtId="0" fontId="5" fillId="39" borderId="21" xfId="45" applyFont="1" applyFill="1" applyBorder="1" applyAlignment="1">
      <alignment horizontal="center"/>
      <protection/>
    </xf>
    <xf numFmtId="0" fontId="5" fillId="39" borderId="24" xfId="45" applyFont="1" applyFill="1" applyBorder="1" applyAlignment="1">
      <alignment horizontal="center"/>
      <protection/>
    </xf>
    <xf numFmtId="0" fontId="5" fillId="39" borderId="32" xfId="45" applyFont="1" applyFill="1" applyBorder="1" applyAlignment="1">
      <alignment horizontal="center"/>
      <protection/>
    </xf>
    <xf numFmtId="0" fontId="7" fillId="0" borderId="35" xfId="0" applyFont="1" applyFill="1" applyBorder="1" applyAlignment="1">
      <alignment/>
    </xf>
    <xf numFmtId="2" fontId="7" fillId="0" borderId="78" xfId="0" applyNumberFormat="1" applyFont="1" applyFill="1" applyBorder="1" applyAlignment="1">
      <alignment horizontal="center"/>
    </xf>
    <xf numFmtId="167" fontId="56" fillId="0" borderId="27" xfId="0" applyNumberFormat="1" applyFont="1" applyFill="1" applyBorder="1" applyAlignment="1" applyProtection="1">
      <alignment horizontal="center"/>
      <protection locked="0"/>
    </xf>
    <xf numFmtId="167" fontId="56" fillId="0" borderId="32" xfId="0" applyNumberFormat="1" applyFont="1" applyFill="1" applyBorder="1" applyAlignment="1" applyProtection="1">
      <alignment horizontal="center"/>
      <protection locked="0"/>
    </xf>
    <xf numFmtId="167" fontId="56" fillId="0" borderId="32" xfId="0" applyNumberFormat="1" applyFont="1" applyFill="1" applyBorder="1" applyAlignment="1">
      <alignment horizontal="center"/>
    </xf>
    <xf numFmtId="167" fontId="56" fillId="0" borderId="31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66" fontId="5" fillId="0" borderId="39" xfId="0" applyNumberFormat="1" applyFont="1" applyFill="1" applyBorder="1" applyAlignment="1">
      <alignment horizontal="center"/>
    </xf>
    <xf numFmtId="0" fontId="3" fillId="33" borderId="40" xfId="45" applyFont="1" applyFill="1" applyBorder="1" applyAlignment="1" applyProtection="1">
      <alignment horizontal="center" vertical="center"/>
      <protection/>
    </xf>
    <xf numFmtId="0" fontId="2" fillId="0" borderId="79" xfId="45" applyFont="1" applyFill="1" applyBorder="1" applyAlignment="1" applyProtection="1">
      <alignment horizontal="center" vertical="center"/>
      <protection/>
    </xf>
    <xf numFmtId="0" fontId="13" fillId="33" borderId="80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47" fontId="13" fillId="33" borderId="58" xfId="0" applyNumberFormat="1" applyFont="1" applyFill="1" applyBorder="1" applyAlignment="1">
      <alignment horizontal="center" vertical="center"/>
    </xf>
    <xf numFmtId="47" fontId="13" fillId="33" borderId="84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33" borderId="86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/>
    </xf>
    <xf numFmtId="0" fontId="16" fillId="33" borderId="88" xfId="0" applyFont="1" applyFill="1" applyBorder="1" applyAlignment="1">
      <alignment horizontal="center"/>
    </xf>
    <xf numFmtId="0" fontId="16" fillId="33" borderId="89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5" fillId="40" borderId="24" xfId="45" applyFont="1" applyFill="1" applyBorder="1" applyAlignment="1">
      <alignment horizontal="center"/>
      <protection/>
    </xf>
    <xf numFmtId="0" fontId="7" fillId="41" borderId="0" xfId="0" applyFont="1" applyFill="1" applyBorder="1" applyAlignment="1">
      <alignment/>
    </xf>
    <xf numFmtId="0" fontId="0" fillId="41" borderId="0" xfId="0" applyFill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1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9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4" sqref="E24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6" width="14.28125" style="0" customWidth="1"/>
    <col min="7" max="11" width="12.7109375" style="0" customWidth="1"/>
    <col min="12" max="14" width="12.57421875" style="0" customWidth="1"/>
  </cols>
  <sheetData>
    <row r="1" spans="1:14" ht="42" customHeight="1" thickBot="1">
      <c r="A1" s="253" t="s">
        <v>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5" customFormat="1" ht="16.5" customHeight="1" thickBot="1">
      <c r="A2" s="252" t="s">
        <v>0</v>
      </c>
      <c r="B2" s="252"/>
      <c r="C2" s="252"/>
      <c r="D2" s="1">
        <v>1</v>
      </c>
      <c r="E2" s="2">
        <v>2</v>
      </c>
      <c r="F2" s="3">
        <v>3</v>
      </c>
      <c r="G2" s="84">
        <v>4</v>
      </c>
      <c r="H2" s="4">
        <v>5</v>
      </c>
      <c r="I2" s="116">
        <v>6</v>
      </c>
      <c r="J2" s="1"/>
      <c r="K2" s="84">
        <v>7</v>
      </c>
      <c r="L2" s="113">
        <v>8</v>
      </c>
      <c r="M2" s="84">
        <v>9</v>
      </c>
      <c r="N2" s="113">
        <v>10</v>
      </c>
    </row>
    <row r="3" spans="1:14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7</v>
      </c>
      <c r="F3" s="238" t="s">
        <v>5</v>
      </c>
      <c r="G3" s="117" t="s">
        <v>6</v>
      </c>
      <c r="H3" s="11" t="s">
        <v>8</v>
      </c>
      <c r="I3" s="9" t="s">
        <v>6</v>
      </c>
      <c r="J3" s="115" t="s">
        <v>11</v>
      </c>
      <c r="K3" s="117" t="s">
        <v>13</v>
      </c>
      <c r="L3" s="10" t="s">
        <v>9</v>
      </c>
      <c r="M3" s="117" t="s">
        <v>29</v>
      </c>
      <c r="N3" s="10" t="s">
        <v>12</v>
      </c>
    </row>
    <row r="4" spans="1:14" s="5" customFormat="1" ht="16.5" customHeight="1" thickBot="1">
      <c r="A4" s="12"/>
      <c r="B4" s="87"/>
      <c r="C4" s="88" t="s">
        <v>15</v>
      </c>
      <c r="D4" s="137">
        <v>44080</v>
      </c>
      <c r="E4" s="138">
        <v>44094</v>
      </c>
      <c r="F4" s="239">
        <v>44101</v>
      </c>
      <c r="G4" s="118">
        <v>44102</v>
      </c>
      <c r="H4" s="114">
        <v>44157</v>
      </c>
      <c r="I4" s="139">
        <v>44311</v>
      </c>
      <c r="J4" s="89"/>
      <c r="K4" s="118">
        <v>44325</v>
      </c>
      <c r="L4" s="138">
        <v>44332</v>
      </c>
      <c r="M4" s="118">
        <v>44360</v>
      </c>
      <c r="N4" s="138">
        <v>44367</v>
      </c>
    </row>
    <row r="5" spans="1:14" s="17" customFormat="1" ht="16.5" customHeight="1">
      <c r="A5" s="13" t="s">
        <v>16</v>
      </c>
      <c r="B5" s="90" t="s">
        <v>24</v>
      </c>
      <c r="C5" s="28">
        <f>SUM(D5:N5)</f>
        <v>16</v>
      </c>
      <c r="D5" s="225">
        <v>5</v>
      </c>
      <c r="E5" s="15">
        <f>IF('2. kolo - Markvartovice'!$S$6="","",VLOOKUP(B5,'2. kolo - Markvartovice'!$B$6:$S$14,18,FALSE))</f>
        <v>11</v>
      </c>
      <c r="F5" s="16">
        <f>IF('3. kolo - Závada'!$S$6="","",VLOOKUP(B5,'3. kolo - Závada'!$B$6:$S$19,18,FALSE))</f>
      </c>
      <c r="G5" s="240">
        <f>IF('4. kolo - Dobroslavice'!$J$4="","",VLOOKUP(B5,'4. kolo - Dobroslavice'!$B$4:$J$19,9,FALSE))</f>
      </c>
      <c r="H5" s="165">
        <f>IF('5. kolo - Darkovice'!$S$6="","",VLOOKUP(B5,'5. kolo - Darkovice'!$B$6:$S$19,18,FALSE))</f>
      </c>
      <c r="I5" s="162">
        <f>IF('6. kolo - Dobroslavice'!$Q$6="","",VLOOKUP(B5,'6. kolo - Dobroslavice'!$B$6:$S$19,16,FALSE))</f>
      </c>
      <c r="J5" s="16"/>
      <c r="K5" s="85">
        <f>IF('7. kolo - Bobrovníky'!$S$6="","",VLOOKUP(B5,'7. kolo - Bobrovníky'!$B$6:$S$19,18,FALSE))</f>
      </c>
      <c r="L5" s="16">
        <f>IF('8. kolo - Ludgeřovice'!$S$6="","",VLOOKUP(B5,'8. kolo - Ludgeřovice'!$B$6:$S$19,18,FALSE))</f>
      </c>
      <c r="M5" s="85">
        <f>IF('9. kolo - Píšť'!$S$6="","",VLOOKUP(B5,'9. kolo - Píšť'!$B$6:$S$19,18,FALSE))</f>
      </c>
      <c r="N5" s="125">
        <f>IF('10. kolo - Bohuslavice'!$S$6="","",VLOOKUP(B5,'10. kolo - Bohuslavice'!$B$6:$S$19,18,FALSE))</f>
      </c>
    </row>
    <row r="6" spans="1:14" s="17" customFormat="1" ht="16.5" customHeight="1">
      <c r="A6" s="18" t="s">
        <v>18</v>
      </c>
      <c r="B6" s="19" t="s">
        <v>7</v>
      </c>
      <c r="C6" s="14">
        <f>SUM(D6:N6)</f>
        <v>15</v>
      </c>
      <c r="D6" s="226">
        <v>5</v>
      </c>
      <c r="E6" s="20">
        <f>IF('2. kolo - Markvartovice'!$S$6="","",VLOOKUP(B6,'2. kolo - Markvartovice'!$B$6:$S$14,18,FALSE))</f>
        <v>10</v>
      </c>
      <c r="F6" s="21">
        <f>IF('3. kolo - Závada'!$S$6="","",VLOOKUP(B6,'3. kolo - Závada'!$B$6:$S$19,18,FALSE))</f>
      </c>
      <c r="G6" s="241">
        <f>IF('4. kolo - Dobroslavice'!$J$4="","",VLOOKUP(B6,'4. kolo - Dobroslavice'!$B$4:$J$19,9,FALSE))</f>
      </c>
      <c r="H6" s="166">
        <f>IF('5. kolo - Darkovice'!$S$6="","",VLOOKUP(B6,'5. kolo - Darkovice'!$B$6:$S$19,18,FALSE))</f>
      </c>
      <c r="I6" s="163">
        <f>IF('6. kolo - Dobroslavice'!$Q$6="","",VLOOKUP(B6,'6. kolo - Dobroslavice'!$B$6:$S$19,16,FALSE))</f>
      </c>
      <c r="J6" s="21"/>
      <c r="K6" s="86">
        <f>IF('7. kolo - Bobrovníky'!$S$6="","",VLOOKUP(B6,'7. kolo - Bobrovníky'!$B$6:$S$19,18,FALSE))</f>
      </c>
      <c r="L6" s="21">
        <f>IF('8. kolo - Ludgeřovice'!$S$6="","",VLOOKUP(B6,'8. kolo - Ludgeřovice'!$B$6:$S$19,18,FALSE))</f>
      </c>
      <c r="M6" s="86">
        <f>IF('9. kolo - Píšť'!$S$6="","",VLOOKUP(B6,'9. kolo - Píšť'!$B$6:$S$19,18,FALSE))</f>
      </c>
      <c r="N6" s="119">
        <f>IF('10. kolo - Bohuslavice'!$S$6="","",VLOOKUP(B6,'10. kolo - Bohuslavice'!$B$6:$S$19,18,FALSE))</f>
      </c>
    </row>
    <row r="7" spans="1:14" s="17" customFormat="1" ht="16.5" customHeight="1">
      <c r="A7" s="18" t="s">
        <v>19</v>
      </c>
      <c r="B7" s="19" t="s">
        <v>5</v>
      </c>
      <c r="C7" s="14">
        <f>SUM(D7:N7)</f>
        <v>14</v>
      </c>
      <c r="D7" s="226">
        <v>5</v>
      </c>
      <c r="E7" s="20">
        <f>IF('2. kolo - Markvartovice'!$S$6="","",VLOOKUP(B7,'2. kolo - Markvartovice'!$B$6:$S$14,18,FALSE))</f>
        <v>9</v>
      </c>
      <c r="F7" s="21">
        <f>IF('3. kolo - Závada'!$S$6="","",VLOOKUP(B7,'3. kolo - Závada'!$B$6:$S$19,18,FALSE))</f>
      </c>
      <c r="G7" s="241">
        <f>IF('4. kolo - Dobroslavice'!$J$4="","",VLOOKUP(B7,'4. kolo - Dobroslavice'!$B$4:$J$19,9,FALSE))</f>
      </c>
      <c r="H7" s="166">
        <f>IF('5. kolo - Darkovice'!$S$6="","",VLOOKUP(B7,'5. kolo - Darkovice'!$B$6:$S$19,18,FALSE))</f>
      </c>
      <c r="I7" s="163">
        <f>IF('6. kolo - Dobroslavice'!$Q$6="","",VLOOKUP(B7,'6. kolo - Dobroslavice'!$B$6:$S$19,16,FALSE))</f>
      </c>
      <c r="J7" s="21"/>
      <c r="K7" s="86">
        <f>IF('7. kolo - Bobrovníky'!$S$6="","",VLOOKUP(B7,'7. kolo - Bobrovníky'!$B$6:$S$19,18,FALSE))</f>
      </c>
      <c r="L7" s="21">
        <f>IF('8. kolo - Ludgeřovice'!$S$6="","",VLOOKUP(B7,'8. kolo - Ludgeřovice'!$B$6:$S$19,18,FALSE))</f>
      </c>
      <c r="M7" s="86">
        <f>IF('9. kolo - Píšť'!$S$6="","",VLOOKUP(B7,'9. kolo - Píšť'!$B$6:$S$19,18,FALSE))</f>
      </c>
      <c r="N7" s="119">
        <f>IF('10. kolo - Bohuslavice'!$S$6="","",VLOOKUP(B7,'10. kolo - Bohuslavice'!$B$6:$S$19,18,FALSE))</f>
      </c>
    </row>
    <row r="8" spans="1:14" s="17" customFormat="1" ht="16.5" customHeight="1">
      <c r="A8" s="18" t="s">
        <v>20</v>
      </c>
      <c r="B8" s="19" t="s">
        <v>17</v>
      </c>
      <c r="C8" s="14">
        <f>SUM(D8:N8)</f>
        <v>13</v>
      </c>
      <c r="D8" s="226">
        <v>5</v>
      </c>
      <c r="E8" s="20">
        <f>IF('2. kolo - Markvartovice'!$S$6="","",VLOOKUP(B8,'2. kolo - Markvartovice'!$B$6:$S$14,18,FALSE))</f>
        <v>8</v>
      </c>
      <c r="F8" s="21">
        <f>IF('3. kolo - Závada'!$S$6="","",VLOOKUP(B8,'3. kolo - Závada'!$B$6:$S$19,18,FALSE))</f>
      </c>
      <c r="G8" s="241">
        <f>IF('4. kolo - Dobroslavice'!$J$4="","",VLOOKUP(B8,'4. kolo - Dobroslavice'!$B$4:$J$19,9,FALSE))</f>
      </c>
      <c r="H8" s="166">
        <f>IF('5. kolo - Darkovice'!$S$6="","",VLOOKUP(B8,'5. kolo - Darkovice'!$B$6:$S$19,18,FALSE))</f>
      </c>
      <c r="I8" s="163">
        <f>IF('6. kolo - Dobroslavice'!$Q$6="","",VLOOKUP(B8,'6. kolo - Dobroslavice'!$B$6:$S$19,16,FALSE))</f>
      </c>
      <c r="J8" s="21"/>
      <c r="K8" s="86">
        <f>IF('7. kolo - Bobrovníky'!$S$6="","",VLOOKUP(B8,'7. kolo - Bobrovníky'!$B$6:$S$19,18,FALSE))</f>
      </c>
      <c r="L8" s="21">
        <f>IF('8. kolo - Ludgeřovice'!$S$6="","",VLOOKUP(B8,'8. kolo - Ludgeřovice'!$B$6:$S$19,18,FALSE))</f>
      </c>
      <c r="M8" s="86">
        <f>IF('9. kolo - Píšť'!$S$6="","",VLOOKUP(B8,'9. kolo - Píšť'!$B$6:$S$19,18,FALSE))</f>
      </c>
      <c r="N8" s="119">
        <f>IF('10. kolo - Bohuslavice'!$S$6="","",VLOOKUP(B8,'10. kolo - Bohuslavice'!$B$6:$S$19,18,FALSE))</f>
      </c>
    </row>
    <row r="9" spans="1:14" s="17" customFormat="1" ht="16.5" customHeight="1">
      <c r="A9" s="18" t="s">
        <v>21</v>
      </c>
      <c r="B9" s="19" t="s">
        <v>6</v>
      </c>
      <c r="C9" s="14">
        <f>SUM(D9:N9)</f>
        <v>12</v>
      </c>
      <c r="D9" s="226">
        <v>5</v>
      </c>
      <c r="E9" s="20">
        <f>IF('2. kolo - Markvartovice'!$S$6="","",VLOOKUP(B9,'2. kolo - Markvartovice'!$B$6:$S$14,18,FALSE))</f>
        <v>7</v>
      </c>
      <c r="F9" s="21">
        <f>IF('3. kolo - Závada'!$S$6="","",VLOOKUP(B9,'3. kolo - Závada'!$B$6:$S$19,18,FALSE))</f>
      </c>
      <c r="G9" s="241">
        <f>IF('4. kolo - Dobroslavice'!$J$4="","",VLOOKUP(B9,'4. kolo - Dobroslavice'!$B$4:$J$19,9,FALSE))</f>
      </c>
      <c r="H9" s="166">
        <f>IF('5. kolo - Darkovice'!$S$6="","",VLOOKUP(B9,'5. kolo - Darkovice'!$B$6:$S$19,18,FALSE))</f>
      </c>
      <c r="I9" s="163">
        <f>IF('6. kolo - Dobroslavice'!$Q$6="","",VLOOKUP(B9,'6. kolo - Dobroslavice'!$B$6:$S$19,16,FALSE))</f>
      </c>
      <c r="J9" s="21"/>
      <c r="K9" s="86">
        <f>IF('7. kolo - Bobrovníky'!$S$6="","",VLOOKUP(B9,'7. kolo - Bobrovníky'!$B$6:$S$19,18,FALSE))</f>
      </c>
      <c r="L9" s="21">
        <f>IF('8. kolo - Ludgeřovice'!$S$6="","",VLOOKUP(B9,'8. kolo - Ludgeřovice'!$B$6:$S$19,18,FALSE))</f>
      </c>
      <c r="M9" s="86">
        <f>IF('9. kolo - Píšť'!$S$6="","",VLOOKUP(B9,'9. kolo - Píšť'!$B$6:$S$19,18,FALSE))</f>
      </c>
      <c r="N9" s="119">
        <f>IF('10. kolo - Bohuslavice'!$S$6="","",VLOOKUP(B9,'10. kolo - Bohuslavice'!$B$6:$S$19,18,FALSE))</f>
      </c>
    </row>
    <row r="10" spans="1:14" s="17" customFormat="1" ht="16.5" customHeight="1">
      <c r="A10" s="18" t="s">
        <v>22</v>
      </c>
      <c r="B10" s="19" t="s">
        <v>10</v>
      </c>
      <c r="C10" s="14">
        <f>SUM(D10:N10)</f>
        <v>11</v>
      </c>
      <c r="D10" s="226">
        <v>5</v>
      </c>
      <c r="E10" s="20">
        <f>IF('2. kolo - Markvartovice'!$S$6="","",VLOOKUP(B10,'2. kolo - Markvartovice'!$B$6:$S$14,18,FALSE))</f>
        <v>6</v>
      </c>
      <c r="F10" s="21">
        <f>IF('3. kolo - Závada'!$S$6="","",VLOOKUP(B10,'3. kolo - Závada'!$B$6:$S$19,18,FALSE))</f>
      </c>
      <c r="G10" s="241">
        <f>IF('4. kolo - Dobroslavice'!$J$4="","",VLOOKUP(B10,'4. kolo - Dobroslavice'!$B$4:$J$19,9,FALSE))</f>
      </c>
      <c r="H10" s="166">
        <f>IF('5. kolo - Darkovice'!$S$6="","",VLOOKUP(B10,'5. kolo - Darkovice'!$B$6:$S$19,18,FALSE))</f>
      </c>
      <c r="I10" s="163">
        <f>IF('6. kolo - Dobroslavice'!$Q$6="","",VLOOKUP(B10,'6. kolo - Dobroslavice'!$B$6:$S$19,16,FALSE))</f>
      </c>
      <c r="J10" s="21"/>
      <c r="K10" s="86">
        <f>IF('7. kolo - Bobrovníky'!$S$6="","",VLOOKUP(B10,'7. kolo - Bobrovníky'!$B$6:$S$19,18,FALSE))</f>
      </c>
      <c r="L10" s="21">
        <f>IF('8. kolo - Ludgeřovice'!$S$6="","",VLOOKUP(B10,'8. kolo - Ludgeřovice'!$B$6:$S$19,18,FALSE))</f>
      </c>
      <c r="M10" s="86">
        <f>IF('9. kolo - Píšť'!$S$6="","",VLOOKUP(B10,'9. kolo - Píšť'!$B$6:$S$19,18,FALSE))</f>
      </c>
      <c r="N10" s="119">
        <f>IF('10. kolo - Bohuslavice'!$S$6="","",VLOOKUP(B10,'10. kolo - Bohuslavice'!$B$6:$S$19,18,FALSE))</f>
      </c>
    </row>
    <row r="11" spans="1:14" s="17" customFormat="1" ht="16.5" customHeight="1">
      <c r="A11" s="18" t="s">
        <v>23</v>
      </c>
      <c r="B11" s="19" t="s">
        <v>13</v>
      </c>
      <c r="C11" s="14">
        <f>SUM(D11:N11)</f>
        <v>10</v>
      </c>
      <c r="D11" s="226">
        <v>5</v>
      </c>
      <c r="E11" s="287">
        <v>5</v>
      </c>
      <c r="F11" s="21">
        <f>IF('3. kolo - Závada'!$S$6="","",VLOOKUP(B11,'3. kolo - Závada'!$B$6:$S$19,18,FALSE))</f>
      </c>
      <c r="G11" s="241">
        <f>IF('4. kolo - Dobroslavice'!$J$4="","",VLOOKUP(B11,'4. kolo - Dobroslavice'!$B$4:$J$19,9,FALSE))</f>
      </c>
      <c r="H11" s="166">
        <f>IF('5. kolo - Darkovice'!$S$6="","",VLOOKUP(B11,'5. kolo - Darkovice'!$B$6:$S$19,18,FALSE))</f>
      </c>
      <c r="I11" s="163">
        <f>IF('6. kolo - Dobroslavice'!$Q$6="","",VLOOKUP(B11,'6. kolo - Dobroslavice'!$B$6:$S$19,16,FALSE))</f>
      </c>
      <c r="J11" s="21"/>
      <c r="K11" s="86">
        <f>IF('7. kolo - Bobrovníky'!$S$6="","",VLOOKUP(B11,'7. kolo - Bobrovníky'!$B$6:$S$19,18,FALSE))</f>
      </c>
      <c r="L11" s="21">
        <f>IF('8. kolo - Ludgeřovice'!$S$6="","",VLOOKUP(B11,'8. kolo - Ludgeřovice'!$B$6:$S$19,18,FALSE))</f>
      </c>
      <c r="M11" s="86">
        <f>IF('9. kolo - Píšť'!$S$6="","",VLOOKUP(B11,'9. kolo - Píšť'!$B$6:$S$19,18,FALSE))</f>
      </c>
      <c r="N11" s="119">
        <f>IF('10. kolo - Bohuslavice'!$S$6="","",VLOOKUP(B11,'10. kolo - Bohuslavice'!$B$6:$S$19,18,FALSE))</f>
      </c>
    </row>
    <row r="12" spans="1:14" s="17" customFormat="1" ht="16.5" customHeight="1">
      <c r="A12" s="18" t="s">
        <v>25</v>
      </c>
      <c r="B12" s="19" t="s">
        <v>8</v>
      </c>
      <c r="C12" s="14">
        <f>SUM(D12:N12)</f>
        <v>10</v>
      </c>
      <c r="D12" s="226">
        <v>5</v>
      </c>
      <c r="E12" s="20">
        <f>IF('2. kolo - Markvartovice'!$S$6="","",VLOOKUP(B12,'2. kolo - Markvartovice'!$B$6:$S$14,18,FALSE))</f>
        <v>5</v>
      </c>
      <c r="F12" s="21">
        <f>IF('3. kolo - Závada'!$S$6="","",VLOOKUP(B12,'3. kolo - Závada'!$B$6:$S$19,18,FALSE))</f>
      </c>
      <c r="G12" s="241">
        <f>IF('4. kolo - Dobroslavice'!$J$4="","",VLOOKUP(B12,'4. kolo - Dobroslavice'!$B$4:$J$19,9,FALSE))</f>
      </c>
      <c r="H12" s="166">
        <f>IF('5. kolo - Darkovice'!$S$6="","",VLOOKUP(B12,'5. kolo - Darkovice'!$B$6:$S$19,18,FALSE))</f>
      </c>
      <c r="I12" s="163">
        <f>IF('6. kolo - Dobroslavice'!$Q$6="","",VLOOKUP(B12,'6. kolo - Dobroslavice'!$B$6:$S$19,16,FALSE))</f>
      </c>
      <c r="J12" s="21"/>
      <c r="K12" s="86">
        <f>IF('7. kolo - Bobrovníky'!$S$6="","",VLOOKUP(B12,'7. kolo - Bobrovníky'!$B$6:$S$19,18,FALSE))</f>
      </c>
      <c r="L12" s="21">
        <f>IF('8. kolo - Ludgeřovice'!$S$6="","",VLOOKUP(B12,'8. kolo - Ludgeřovice'!$B$6:$S$19,18,FALSE))</f>
      </c>
      <c r="M12" s="86">
        <f>IF('9. kolo - Píšť'!$S$6="","",VLOOKUP(B12,'9. kolo - Píšť'!$B$6:$S$19,18,FALSE))</f>
      </c>
      <c r="N12" s="119">
        <f>IF('10. kolo - Bohuslavice'!$S$6="","",VLOOKUP(B12,'10. kolo - Bohuslavice'!$B$6:$S$19,18,FALSE))</f>
      </c>
    </row>
    <row r="13" spans="1:14" s="17" customFormat="1" ht="16.5" customHeight="1">
      <c r="A13" s="18" t="s">
        <v>26</v>
      </c>
      <c r="B13" s="19" t="s">
        <v>14</v>
      </c>
      <c r="C13" s="14">
        <f>SUM(D13:N13)</f>
        <v>9</v>
      </c>
      <c r="D13" s="226">
        <v>5</v>
      </c>
      <c r="E13" s="20">
        <f>IF('2. kolo - Markvartovice'!$S$6="","",VLOOKUP(B13,'2. kolo - Markvartovice'!$B$6:$S$14,18,FALSE))</f>
        <v>4</v>
      </c>
      <c r="F13" s="21">
        <f>IF('3. kolo - Závada'!$S$6="","",VLOOKUP(B13,'3. kolo - Závada'!$B$6:$S$19,18,FALSE))</f>
      </c>
      <c r="G13" s="241">
        <f>IF('4. kolo - Dobroslavice'!$J$4="","",VLOOKUP(B13,'4. kolo - Dobroslavice'!$B$4:$J$19,9,FALSE))</f>
      </c>
      <c r="H13" s="166">
        <f>IF('5. kolo - Darkovice'!$S$6="","",VLOOKUP(B13,'5. kolo - Darkovice'!$B$6:$S$19,18,FALSE))</f>
      </c>
      <c r="I13" s="163">
        <f>IF('6. kolo - Dobroslavice'!$Q$6="","",VLOOKUP(B13,'6. kolo - Dobroslavice'!$B$6:$S$19,16,FALSE))</f>
      </c>
      <c r="J13" s="21"/>
      <c r="K13" s="86">
        <f>IF('7. kolo - Bobrovníky'!$S$6="","",VLOOKUP(B13,'7. kolo - Bobrovníky'!$B$6:$S$19,18,FALSE))</f>
      </c>
      <c r="L13" s="21">
        <f>IF('8. kolo - Ludgeřovice'!$S$6="","",VLOOKUP(B13,'8. kolo - Ludgeřovice'!$B$6:$S$19,18,FALSE))</f>
      </c>
      <c r="M13" s="86">
        <f>IF('9. kolo - Píšť'!$S$6="","",VLOOKUP(B13,'9. kolo - Píšť'!$B$6:$S$19,18,FALSE))</f>
      </c>
      <c r="N13" s="119">
        <f>IF('10. kolo - Bohuslavice'!$S$6="","",VLOOKUP(B13,'10. kolo - Bohuslavice'!$B$6:$S$19,18,FALSE))</f>
      </c>
    </row>
    <row r="14" spans="1:14" s="17" customFormat="1" ht="16.5" customHeight="1">
      <c r="A14" s="18" t="s">
        <v>27</v>
      </c>
      <c r="B14" s="19" t="s">
        <v>4</v>
      </c>
      <c r="C14" s="14">
        <f>SUM(D14:N14)</f>
        <v>8</v>
      </c>
      <c r="D14" s="226">
        <v>5</v>
      </c>
      <c r="E14" s="20">
        <f>IF('2. kolo - Markvartovice'!$S$6="","",VLOOKUP(B14,'2. kolo - Markvartovice'!$B$6:$S$14,18,FALSE))</f>
        <v>3</v>
      </c>
      <c r="F14" s="21">
        <f>IF('3. kolo - Závada'!$S$6="","",VLOOKUP(B14,'3. kolo - Závada'!$B$6:$S$19,18,FALSE))</f>
      </c>
      <c r="G14" s="241">
        <f>IF('4. kolo - Dobroslavice'!$J$4="","",VLOOKUP(B14,'4. kolo - Dobroslavice'!$B$4:$J$19,9,FALSE))</f>
      </c>
      <c r="H14" s="166">
        <f>IF('5. kolo - Darkovice'!$S$6="","",VLOOKUP(B14,'5. kolo - Darkovice'!$B$6:$S$19,18,FALSE))</f>
      </c>
      <c r="I14" s="163">
        <f>IF('6. kolo - Dobroslavice'!$Q$6="","",VLOOKUP(B14,'6. kolo - Dobroslavice'!$B$6:$S$19,16,FALSE))</f>
      </c>
      <c r="J14" s="21"/>
      <c r="K14" s="86">
        <f>IF('7. kolo - Bobrovníky'!$S$6="","",VLOOKUP(B14,'7. kolo - Bobrovníky'!$B$6:$S$19,18,FALSE))</f>
      </c>
      <c r="L14" s="21">
        <f>IF('8. kolo - Ludgeřovice'!$S$6="","",VLOOKUP(B14,'8. kolo - Ludgeřovice'!$B$6:$S$19,18,FALSE))</f>
      </c>
      <c r="M14" s="86">
        <f>IF('9. kolo - Píšť'!$S$6="","",VLOOKUP(B14,'9. kolo - Píšť'!$B$6:$S$19,18,FALSE))</f>
      </c>
      <c r="N14" s="119">
        <f>IF('10. kolo - Bohuslavice'!$S$6="","",VLOOKUP(B14,'10. kolo - Bohuslavice'!$B$6:$S$19,18,FALSE))</f>
      </c>
    </row>
    <row r="15" spans="1:14" s="17" customFormat="1" ht="16.5" customHeight="1">
      <c r="A15" s="18" t="s">
        <v>28</v>
      </c>
      <c r="B15" s="19" t="s">
        <v>67</v>
      </c>
      <c r="C15" s="14">
        <f>SUM(D15:N15)</f>
        <v>0</v>
      </c>
      <c r="D15" s="226">
        <v>0</v>
      </c>
      <c r="E15" s="20">
        <v>0</v>
      </c>
      <c r="F15" s="21">
        <f>IF('3. kolo - Závada'!$S$6="","",VLOOKUP(B15,'3. kolo - Závada'!$B$6:$S$19,18,FALSE))</f>
      </c>
      <c r="G15" s="241">
        <f>IF('4. kolo - Dobroslavice'!$J$4="","",VLOOKUP(B15,'4. kolo - Dobroslavice'!$B$4:$J$19,9,FALSE))</f>
      </c>
      <c r="H15" s="166">
        <f>IF('5. kolo - Darkovice'!$S$6="","",VLOOKUP(B15,'5. kolo - Darkovice'!$B$6:$S$19,18,FALSE))</f>
      </c>
      <c r="I15" s="163">
        <f>IF('6. kolo - Dobroslavice'!$Q$6="","",VLOOKUP(B15,'6. kolo - Dobroslavice'!$B$6:$S$19,16,FALSE))</f>
      </c>
      <c r="J15" s="21"/>
      <c r="K15" s="86">
        <f>IF('7. kolo - Bobrovníky'!$S$6="","",VLOOKUP(B15,'7. kolo - Bobrovníky'!$B$6:$S$19,18,FALSE))</f>
      </c>
      <c r="L15" s="21">
        <f>IF('8. kolo - Ludgeřovice'!$S$6="","",VLOOKUP(B15,'8. kolo - Ludgeřovice'!$B$6:$S$19,18,FALSE))</f>
      </c>
      <c r="M15" s="86">
        <f>IF('9. kolo - Píšť'!$S$6="","",VLOOKUP(B15,'9. kolo - Píšť'!$B$6:$S$19,18,FALSE))</f>
      </c>
      <c r="N15" s="119">
        <f>IF('10. kolo - Bohuslavice'!$S$6="","",VLOOKUP(B15,'10. kolo - Bohuslavice'!$B$6:$S$19,18,FALSE))</f>
      </c>
    </row>
    <row r="16" spans="1:14" s="24" customFormat="1" ht="15" customHeight="1">
      <c r="A16" s="18" t="s">
        <v>30</v>
      </c>
      <c r="B16" s="19" t="s">
        <v>12</v>
      </c>
      <c r="C16" s="14">
        <f>SUM(D16:N16)</f>
        <v>0</v>
      </c>
      <c r="D16" s="226">
        <v>0</v>
      </c>
      <c r="E16" s="20">
        <v>0</v>
      </c>
      <c r="F16" s="21">
        <f>IF('3. kolo - Závada'!$S$6="","",VLOOKUP(B16,'3. kolo - Závada'!$B$6:$S$19,18,FALSE))</f>
      </c>
      <c r="G16" s="241">
        <f>IF('4. kolo - Dobroslavice'!$J$4="","",VLOOKUP(B16,'4. kolo - Dobroslavice'!$B$4:$J$19,9,FALSE))</f>
      </c>
      <c r="H16" s="166">
        <f>IF('5. kolo - Darkovice'!$S$6="","",VLOOKUP(B16,'5. kolo - Darkovice'!$B$6:$S$19,18,FALSE))</f>
      </c>
      <c r="I16" s="163">
        <f>IF('6. kolo - Dobroslavice'!$Q$6="","",VLOOKUP(B16,'6. kolo - Dobroslavice'!$B$6:$S$19,16,FALSE))</f>
      </c>
      <c r="J16" s="21"/>
      <c r="K16" s="86">
        <f>IF('7. kolo - Bobrovníky'!$S$6="","",VLOOKUP(B16,'7. kolo - Bobrovníky'!$B$6:$S$19,18,FALSE))</f>
      </c>
      <c r="L16" s="21">
        <f>IF('8. kolo - Ludgeřovice'!$S$6="","",VLOOKUP(B16,'8. kolo - Ludgeřovice'!$B$6:$S$19,18,FALSE))</f>
      </c>
      <c r="M16" s="86">
        <f>IF('9. kolo - Píšť'!$S$6="","",VLOOKUP(B16,'9. kolo - Píšť'!$B$6:$S$19,18,FALSE))</f>
      </c>
      <c r="N16" s="119">
        <f>IF('10. kolo - Bohuslavice'!$S$6="","",VLOOKUP(B16,'10. kolo - Bohuslavice'!$B$6:$S$19,18,FALSE))</f>
      </c>
    </row>
    <row r="17" spans="1:14" ht="15.75">
      <c r="A17" s="18" t="s">
        <v>32</v>
      </c>
      <c r="B17" s="19" t="s">
        <v>31</v>
      </c>
      <c r="C17" s="14">
        <f>SUM(D17:N17)</f>
        <v>0</v>
      </c>
      <c r="D17" s="226">
        <v>0</v>
      </c>
      <c r="E17" s="20">
        <v>0</v>
      </c>
      <c r="F17" s="21">
        <f>IF('3. kolo - Závada'!$S$6="","",VLOOKUP(B17,'3. kolo - Závada'!$B$6:$S$19,18,FALSE))</f>
      </c>
      <c r="G17" s="241">
        <f>IF('4. kolo - Dobroslavice'!$J$4="","",VLOOKUP(B17,'4. kolo - Dobroslavice'!$B$4:$J$19,9,FALSE))</f>
      </c>
      <c r="H17" s="166">
        <f>IF('5. kolo - Darkovice'!$S$6="","",VLOOKUP(B17,'5. kolo - Darkovice'!$B$6:$S$19,18,FALSE))</f>
      </c>
      <c r="I17" s="163">
        <f>IF('6. kolo - Dobroslavice'!$Q$6="","",VLOOKUP(B17,'6. kolo - Dobroslavice'!$B$6:$S$19,16,FALSE))</f>
      </c>
      <c r="J17" s="21"/>
      <c r="K17" s="86">
        <f>IF('7. kolo - Bobrovníky'!$S$6="","",VLOOKUP(B17,'7. kolo - Bobrovníky'!$B$6:$S$19,18,FALSE))</f>
      </c>
      <c r="L17" s="21">
        <f>IF('8. kolo - Ludgeřovice'!$S$6="","",VLOOKUP(B17,'8. kolo - Ludgeřovice'!$B$6:$S$19,18,FALSE))</f>
      </c>
      <c r="M17" s="86">
        <f>IF('9. kolo - Píšť'!$S$6="","",VLOOKUP(B17,'9. kolo - Píšť'!$B$6:$S$19,18,FALSE))</f>
      </c>
      <c r="N17" s="119">
        <f>IF('10. kolo - Bohuslavice'!$S$6="","",VLOOKUP(B17,'10. kolo - Bohuslavice'!$B$6:$S$19,18,FALSE))</f>
      </c>
    </row>
    <row r="18" spans="1:14" ht="16.5" thickBot="1">
      <c r="A18" s="25" t="s">
        <v>57</v>
      </c>
      <c r="B18" s="111" t="s">
        <v>68</v>
      </c>
      <c r="C18" s="124">
        <f>SUM(D18:N18)</f>
        <v>0</v>
      </c>
      <c r="D18" s="227">
        <v>0</v>
      </c>
      <c r="E18" s="120">
        <v>0</v>
      </c>
      <c r="F18" s="121">
        <f>IF('3. kolo - Závada'!$S$6="","",VLOOKUP(B18,'3. kolo - Závada'!$B$6:$S$19,18,FALSE))</f>
      </c>
      <c r="G18" s="242">
        <f>IF('4. kolo - Dobroslavice'!$J$4="","",VLOOKUP(B18,'4. kolo - Dobroslavice'!$B$4:$J$19,9,FALSE))</f>
      </c>
      <c r="H18" s="167">
        <f>IF('5. kolo - Darkovice'!$S$6="","",VLOOKUP(B18,'5. kolo - Darkovice'!$B$6:$S$19,18,FALSE))</f>
      </c>
      <c r="I18" s="164">
        <f>IF('6. kolo - Dobroslavice'!$Q$6="","",VLOOKUP(B18,'6. kolo - Dobroslavice'!$B$6:$S$19,16,FALSE))</f>
      </c>
      <c r="J18" s="121"/>
      <c r="K18" s="122">
        <f>IF('7. kolo - Bobrovníky'!$S$6="","",VLOOKUP(B18,'7. kolo - Bobrovníky'!$B$6:$S$19,18,FALSE))</f>
      </c>
      <c r="L18" s="121">
        <f>IF('8. kolo - Ludgeřovice'!$S$6="","",VLOOKUP(B18,'8. kolo - Ludgeřovice'!$B$6:$S$19,18,FALSE))</f>
      </c>
      <c r="M18" s="122">
        <f>IF('9. kolo - Píšť'!$S$6="","",VLOOKUP(B18,'9. kolo - Píšť'!$B$6:$S$19,18,FALSE))</f>
      </c>
      <c r="N18" s="123">
        <f>IF('10. kolo - Bohuslavice'!$S$6="","",VLOOKUP(B18,'10. kolo - Bohuslavice'!$B$6:$S$19,18,FALSE))</f>
      </c>
    </row>
    <row r="19" spans="2:14" ht="15.75">
      <c r="B19" s="83"/>
      <c r="J19" s="31"/>
      <c r="K19" s="31"/>
      <c r="L19" s="31"/>
      <c r="M19" s="31"/>
      <c r="N19" s="31"/>
    </row>
    <row r="20" spans="2:5" ht="15.75">
      <c r="B20" s="288" t="s">
        <v>82</v>
      </c>
      <c r="C20" s="289"/>
      <c r="D20" s="289"/>
      <c r="E20" s="289"/>
    </row>
    <row r="21" ht="15.75">
      <c r="B21" s="83"/>
    </row>
    <row r="22" ht="15.75">
      <c r="B22" s="83"/>
    </row>
    <row r="23" ht="15.75">
      <c r="B23" s="83"/>
    </row>
    <row r="24" ht="15.75">
      <c r="B24" s="83"/>
    </row>
    <row r="25" ht="15.75">
      <c r="B25" s="83"/>
    </row>
    <row r="26" ht="15.75">
      <c r="B26" s="83"/>
    </row>
    <row r="27" ht="15.75">
      <c r="B27" s="83"/>
    </row>
    <row r="28" ht="15.75">
      <c r="B28" s="83"/>
    </row>
    <row r="29" ht="15">
      <c r="B29" s="31"/>
    </row>
  </sheetData>
  <sheetProtection selectLockedCells="1" selectUnlockedCells="1"/>
  <mergeCells count="2">
    <mergeCell ref="A2:C2"/>
    <mergeCell ref="A1:N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- 9. ročník 2020 / 2021&amp;RPro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90" zoomScalePageLayoutView="0" workbookViewId="0" topLeftCell="A1">
      <selection activeCell="V49" sqref="V4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11.57421875" style="33" customWidth="1"/>
  </cols>
  <sheetData>
    <row r="1" spans="1:26" ht="22.5">
      <c r="A1" s="271" t="s">
        <v>77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6.5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19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</row>
    <row r="7" spans="1:19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</row>
    <row r="8" spans="1:19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</row>
    <row r="9" spans="1:19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</row>
    <row r="10" spans="1:19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</row>
    <row r="11" spans="1:19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</row>
    <row r="12" spans="1:19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</row>
    <row r="13" spans="1:19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</row>
    <row r="14" spans="1:19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</row>
    <row r="15" spans="1:19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</row>
    <row r="16" spans="1:19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</row>
    <row r="17" spans="1:19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</row>
    <row r="18" spans="1:19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</row>
    <row r="19" spans="1:19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</row>
    <row r="20" spans="1:19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</row>
    <row r="21" spans="1:19" ht="16.5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</row>
    <row r="22" spans="1:19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</row>
    <row r="23" spans="1:19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</row>
    <row r="24" spans="1:19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42">
        <f aca="true" t="shared" si="10" ref="O24:O36">IF(J24="","",MIN(N24,J24))</f>
      </c>
      <c r="P24" s="52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</row>
    <row r="25" spans="1:19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45">
        <f t="shared" si="10"/>
      </c>
      <c r="P25" s="53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</row>
    <row r="26" spans="1:19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45">
        <f t="shared" si="10"/>
      </c>
      <c r="P26" s="53">
        <f t="shared" si="11"/>
      </c>
      <c r="Q26" s="147">
        <f t="shared" si="12"/>
      </c>
      <c r="R26" s="69">
        <f t="shared" si="13"/>
      </c>
      <c r="S26" s="102">
        <f>IF(R26="","",VLOOKUP(R26,'Bodové hodnocení'!$A$1:$B$20,2,FALSE))</f>
      </c>
    </row>
    <row r="27" spans="1:19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45">
        <f t="shared" si="10"/>
      </c>
      <c r="P27" s="53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45">
        <f t="shared" si="10"/>
      </c>
      <c r="P28" s="53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45">
        <f t="shared" si="10"/>
      </c>
      <c r="P29" s="53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45">
        <f t="shared" si="10"/>
      </c>
      <c r="P30" s="53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45">
        <f t="shared" si="10"/>
      </c>
      <c r="P31" s="53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45">
        <f t="shared" si="10"/>
      </c>
      <c r="P32" s="53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45">
        <f t="shared" si="10"/>
      </c>
      <c r="P33" s="53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45"/>
      <c r="P34" s="53"/>
      <c r="Q34" s="147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45">
        <f t="shared" si="10"/>
      </c>
      <c r="P35" s="53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133" t="s">
        <v>32</v>
      </c>
      <c r="B36" s="111" t="s">
        <v>5</v>
      </c>
      <c r="C36" s="155"/>
      <c r="D36" s="156"/>
      <c r="E36" s="157">
        <f>IF(C36="","",MAX(C36,D36))</f>
      </c>
      <c r="F36" s="134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35">
        <f t="shared" si="10"/>
      </c>
      <c r="P36" s="53">
        <f>IF(O36="","",RANK(O36,$O$24:$O$36,1))</f>
      </c>
      <c r="Q36" s="161">
        <f>IF(F36="","",SUM(P36,F36))</f>
      </c>
      <c r="R36" s="136">
        <f>IF(Q36="","",RANK(Q36,$Q$24:$Q$36,1))</f>
      </c>
      <c r="S36" s="131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  <c r="R37" s="224"/>
      <c r="S37" s="224"/>
    </row>
  </sheetData>
  <sheetProtection selectLockedCells="1" selectUnlockedCells="1"/>
  <mergeCells count="21"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P4:P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  <mergeCell ref="P22:P23"/>
    <mergeCell ref="Q3:Q5"/>
  </mergeCells>
  <conditionalFormatting sqref="A6:S19">
    <cfRule type="expression" priority="2" dxfId="0" stopIfTrue="1">
      <formula>MOD(ROW(IQ65521)-ROW($A$5)+$Y$1,$Z$1+$Y$1)&lt;$Z$1</formula>
    </cfRule>
  </conditionalFormatting>
  <conditionalFormatting sqref="A24:S36">
    <cfRule type="expression" priority="1" dxfId="0" stopIfTrue="1">
      <formula>MOD(ROW(IQ65521)-ROW($A$5)+$Y$1,$Z$1+$Y$1)&lt;$Z$1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100" zoomScalePageLayoutView="0" workbookViewId="0" topLeftCell="A1">
      <selection activeCell="H37" sqref="H3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11.57421875" style="33" customWidth="1"/>
  </cols>
  <sheetData>
    <row r="1" spans="1:26" ht="22.5">
      <c r="A1" s="271" t="s">
        <v>78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6.5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19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</row>
    <row r="7" spans="1:19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</row>
    <row r="8" spans="1:19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</row>
    <row r="9" spans="1:19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</row>
    <row r="10" spans="1:19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</row>
    <row r="11" spans="1:19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</row>
    <row r="12" spans="1:19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</row>
    <row r="13" spans="1:19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</row>
    <row r="14" spans="1:19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</row>
    <row r="15" spans="1:19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</row>
    <row r="16" spans="1:19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</row>
    <row r="17" spans="1:19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</row>
    <row r="18" spans="1:19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</row>
    <row r="19" spans="1:19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</row>
    <row r="20" spans="1:19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</row>
    <row r="21" spans="1:19" ht="16.5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</row>
    <row r="22" spans="1:19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</row>
    <row r="23" spans="1:19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</row>
    <row r="24" spans="1:19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42">
        <f aca="true" t="shared" si="10" ref="O24:O36">IF(J24="","",MIN(N24,J24))</f>
      </c>
      <c r="P24" s="52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</row>
    <row r="25" spans="1:19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45">
        <f t="shared" si="10"/>
      </c>
      <c r="P25" s="53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</row>
    <row r="26" spans="1:19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45">
        <f t="shared" si="10"/>
      </c>
      <c r="P26" s="53">
        <f t="shared" si="11"/>
      </c>
      <c r="Q26" s="147">
        <f t="shared" si="12"/>
      </c>
      <c r="R26" s="69">
        <f t="shared" si="13"/>
      </c>
      <c r="S26" s="102">
        <f>IF(R26="","",VLOOKUP(R26,'Bodové hodnocení'!$A$1:$B$20,2,FALSE))</f>
      </c>
    </row>
    <row r="27" spans="1:19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45">
        <f t="shared" si="10"/>
      </c>
      <c r="P27" s="53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45">
        <f t="shared" si="10"/>
      </c>
      <c r="P28" s="53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45">
        <f t="shared" si="10"/>
      </c>
      <c r="P29" s="53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45">
        <f t="shared" si="10"/>
      </c>
      <c r="P30" s="53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45">
        <f t="shared" si="10"/>
      </c>
      <c r="P31" s="53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45">
        <f t="shared" si="10"/>
      </c>
      <c r="P32" s="53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45">
        <f t="shared" si="10"/>
      </c>
      <c r="P33" s="53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45"/>
      <c r="P34" s="53"/>
      <c r="Q34" s="147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45">
        <f t="shared" si="10"/>
      </c>
      <c r="P35" s="53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133" t="s">
        <v>32</v>
      </c>
      <c r="B36" s="111" t="s">
        <v>5</v>
      </c>
      <c r="C36" s="155"/>
      <c r="D36" s="156"/>
      <c r="E36" s="157">
        <f>IF(C36="","",MAX(C36,D36))</f>
      </c>
      <c r="F36" s="134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35">
        <f t="shared" si="10"/>
      </c>
      <c r="P36" s="53">
        <f>IF(O36="","",RANK(O36,$O$24:$O$36,1))</f>
      </c>
      <c r="Q36" s="161">
        <f>IF(F36="","",SUM(P36,F36))</f>
      </c>
      <c r="R36" s="136">
        <f>IF(Q36="","",RANK(Q36,$Q$24:$Q$36,1))</f>
      </c>
      <c r="S36" s="131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  <c r="R37" s="224"/>
      <c r="S37" s="224"/>
    </row>
  </sheetData>
  <sheetProtection selectLockedCells="1" selectUnlockedCells="1"/>
  <mergeCells count="21"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P4:P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  <mergeCell ref="P22:P23"/>
    <mergeCell ref="Q3:Q5"/>
  </mergeCells>
  <conditionalFormatting sqref="A6:S19">
    <cfRule type="expression" priority="2" dxfId="0" stopIfTrue="1">
      <formula>MOD(ROW(IQ65521)-ROW($A$5)+$Y$1,$Z$1+$Y$1)&lt;$Z$1</formula>
    </cfRule>
  </conditionalFormatting>
  <conditionalFormatting sqref="A24:S36">
    <cfRule type="expression" priority="1" dxfId="0" stopIfTrue="1">
      <formula>MOD(ROW(IQ65521)-ROW($A$5)+$Y$1,$Z$1+$Y$1)&lt;$Z$1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11.57421875" style="33" customWidth="1"/>
  </cols>
  <sheetData>
    <row r="1" spans="1:26" ht="22.5">
      <c r="A1" s="271" t="s">
        <v>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6.5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19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</row>
    <row r="7" spans="1:19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</row>
    <row r="8" spans="1:19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</row>
    <row r="9" spans="1:19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</row>
    <row r="10" spans="1:19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</row>
    <row r="11" spans="1:19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</row>
    <row r="12" spans="1:19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</row>
    <row r="13" spans="1:19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</row>
    <row r="14" spans="1:19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</row>
    <row r="15" spans="1:19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</row>
    <row r="16" spans="1:19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</row>
    <row r="17" spans="1:19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</row>
    <row r="18" spans="1:19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</row>
    <row r="19" spans="1:19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</row>
    <row r="20" spans="1:19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</row>
    <row r="21" spans="1:19" ht="16.5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</row>
    <row r="22" spans="1:19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</row>
    <row r="23" spans="1:19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</row>
    <row r="24" spans="1:19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42">
        <f aca="true" t="shared" si="10" ref="O24:O36">IF(J24="","",MIN(N24,J24))</f>
      </c>
      <c r="P24" s="52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</row>
    <row r="25" spans="1:19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45">
        <f t="shared" si="10"/>
      </c>
      <c r="P25" s="53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</row>
    <row r="26" spans="1:19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45">
        <f t="shared" si="10"/>
      </c>
      <c r="P26" s="53">
        <f t="shared" si="11"/>
      </c>
      <c r="Q26" s="147">
        <f t="shared" si="12"/>
      </c>
      <c r="R26" s="69">
        <f t="shared" si="13"/>
      </c>
      <c r="S26" s="102">
        <f>IF(R26="","",VLOOKUP(R26,'Bodové hodnocení'!$A$1:$B$20,2,FALSE))</f>
      </c>
    </row>
    <row r="27" spans="1:19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45">
        <f t="shared" si="10"/>
      </c>
      <c r="P27" s="53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45">
        <f t="shared" si="10"/>
      </c>
      <c r="P28" s="53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45">
        <f t="shared" si="10"/>
      </c>
      <c r="P29" s="53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45">
        <f t="shared" si="10"/>
      </c>
      <c r="P30" s="53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45">
        <f t="shared" si="10"/>
      </c>
      <c r="P31" s="53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45">
        <f t="shared" si="10"/>
      </c>
      <c r="P32" s="53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45">
        <f t="shared" si="10"/>
      </c>
      <c r="P33" s="53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45"/>
      <c r="P34" s="53"/>
      <c r="Q34" s="147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45">
        <f t="shared" si="10"/>
      </c>
      <c r="P35" s="53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133" t="s">
        <v>32</v>
      </c>
      <c r="B36" s="111" t="s">
        <v>5</v>
      </c>
      <c r="C36" s="155"/>
      <c r="D36" s="156"/>
      <c r="E36" s="157">
        <f>IF(C36="","",MAX(C36,D36))</f>
      </c>
      <c r="F36" s="134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35">
        <f t="shared" si="10"/>
      </c>
      <c r="P36" s="53">
        <f>IF(O36="","",RANK(O36,$O$24:$O$36,1))</f>
      </c>
      <c r="Q36" s="161">
        <f>IF(F36="","",SUM(P36,F36))</f>
      </c>
      <c r="R36" s="136">
        <f>IF(Q36="","",RANK(Q36,$Q$24:$Q$36,1))</f>
      </c>
      <c r="S36" s="131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  <c r="R37" s="224"/>
      <c r="S37" s="224"/>
    </row>
  </sheetData>
  <sheetProtection selectLockedCells="1" selectUnlockedCells="1"/>
  <mergeCells count="21"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P4:P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  <mergeCell ref="P22:P23"/>
    <mergeCell ref="Q3:Q5"/>
  </mergeCells>
  <conditionalFormatting sqref="A6:S19">
    <cfRule type="expression" priority="2" dxfId="0" stopIfTrue="1">
      <formula>MOD(ROW(IQ65521)-ROW($A$5)+$Y$1,$Z$1+$Y$1)&lt;$Z$1</formula>
    </cfRule>
  </conditionalFormatting>
  <conditionalFormatting sqref="A24:S36">
    <cfRule type="expression" priority="1" dxfId="0" stopIfTrue="1">
      <formula>MOD(ROW(IQ65521)-ROW($A$5)+$Y$1,$Z$1+$Y$1)&lt;$Z$1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140625" style="26" customWidth="1"/>
  </cols>
  <sheetData>
    <row r="1" spans="1:2" ht="15">
      <c r="A1" s="75">
        <v>1</v>
      </c>
      <c r="B1" s="76">
        <v>11</v>
      </c>
    </row>
    <row r="2" spans="1:2" ht="15">
      <c r="A2" s="77">
        <v>2</v>
      </c>
      <c r="B2" s="78">
        <v>10</v>
      </c>
    </row>
    <row r="3" spans="1:2" ht="15">
      <c r="A3" s="77">
        <v>3</v>
      </c>
      <c r="B3" s="78">
        <v>9</v>
      </c>
    </row>
    <row r="4" spans="1:2" ht="15">
      <c r="A4" s="77">
        <v>4</v>
      </c>
      <c r="B4" s="78">
        <v>8</v>
      </c>
    </row>
    <row r="5" spans="1:2" ht="15">
      <c r="A5" s="77">
        <v>5</v>
      </c>
      <c r="B5" s="78">
        <v>7</v>
      </c>
    </row>
    <row r="6" spans="1:2" ht="15">
      <c r="A6" s="77">
        <v>6</v>
      </c>
      <c r="B6" s="78">
        <v>6</v>
      </c>
    </row>
    <row r="7" spans="1:2" ht="15">
      <c r="A7" s="77">
        <v>7</v>
      </c>
      <c r="B7" s="78">
        <v>5</v>
      </c>
    </row>
    <row r="8" spans="1:2" ht="15">
      <c r="A8" s="77">
        <v>8</v>
      </c>
      <c r="B8" s="78">
        <v>4</v>
      </c>
    </row>
    <row r="9" spans="1:2" ht="15">
      <c r="A9" s="77">
        <v>9</v>
      </c>
      <c r="B9" s="78">
        <v>3</v>
      </c>
    </row>
    <row r="10" spans="1:2" ht="15">
      <c r="A10" s="77">
        <v>10</v>
      </c>
      <c r="B10" s="78">
        <v>2</v>
      </c>
    </row>
    <row r="11" spans="1:2" ht="15">
      <c r="A11" s="77">
        <v>11</v>
      </c>
      <c r="B11" s="78">
        <v>1</v>
      </c>
    </row>
    <row r="12" spans="1:2" ht="15">
      <c r="A12" s="77">
        <v>12</v>
      </c>
      <c r="B12" s="78">
        <v>1</v>
      </c>
    </row>
    <row r="13" spans="1:2" ht="15">
      <c r="A13" s="77">
        <v>13</v>
      </c>
      <c r="B13" s="78">
        <v>1</v>
      </c>
    </row>
    <row r="14" spans="1:2" ht="15">
      <c r="A14" s="77">
        <v>14</v>
      </c>
      <c r="B14" s="78">
        <v>1</v>
      </c>
    </row>
    <row r="15" spans="1:2" ht="15">
      <c r="A15" s="77">
        <v>15</v>
      </c>
      <c r="B15" s="78">
        <v>1</v>
      </c>
    </row>
    <row r="16" spans="1:2" ht="15">
      <c r="A16" s="77">
        <v>16</v>
      </c>
      <c r="B16" s="78">
        <v>1</v>
      </c>
    </row>
    <row r="17" spans="1:2" ht="15">
      <c r="A17" s="77">
        <v>17</v>
      </c>
      <c r="B17" s="78">
        <v>1</v>
      </c>
    </row>
    <row r="18" spans="1:2" ht="15">
      <c r="A18" s="77">
        <v>18</v>
      </c>
      <c r="B18" s="78">
        <v>1</v>
      </c>
    </row>
    <row r="19" spans="1:2" ht="15">
      <c r="A19" s="77">
        <v>19</v>
      </c>
      <c r="B19" s="78">
        <v>1</v>
      </c>
    </row>
    <row r="20" spans="1:2" ht="15">
      <c r="A20" s="79">
        <v>20</v>
      </c>
      <c r="B20" s="80">
        <v>1</v>
      </c>
    </row>
    <row r="21" spans="1:2" ht="15">
      <c r="A21" s="81" t="s">
        <v>66</v>
      </c>
      <c r="B21" s="82" t="s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20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6" width="14.28125" style="0" customWidth="1"/>
    <col min="7" max="14" width="12.7109375" style="0" customWidth="1"/>
  </cols>
  <sheetData>
    <row r="1" spans="1:14" ht="42.75" customHeight="1" thickBot="1">
      <c r="A1" s="253" t="s">
        <v>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5" customFormat="1" ht="16.5" customHeight="1" thickBot="1">
      <c r="A2" s="252" t="s">
        <v>0</v>
      </c>
      <c r="B2" s="252"/>
      <c r="C2" s="252"/>
      <c r="D2" s="1">
        <v>1</v>
      </c>
      <c r="E2" s="2">
        <v>2</v>
      </c>
      <c r="F2" s="3">
        <v>3</v>
      </c>
      <c r="G2" s="84">
        <v>4</v>
      </c>
      <c r="H2" s="4">
        <v>5</v>
      </c>
      <c r="I2" s="116">
        <v>6</v>
      </c>
      <c r="J2" s="1"/>
      <c r="K2" s="84">
        <v>7</v>
      </c>
      <c r="L2" s="113">
        <v>8</v>
      </c>
      <c r="M2" s="84">
        <v>9</v>
      </c>
      <c r="N2" s="113">
        <v>10</v>
      </c>
    </row>
    <row r="3" spans="1:14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7</v>
      </c>
      <c r="F3" s="238" t="s">
        <v>5</v>
      </c>
      <c r="G3" s="117" t="s">
        <v>6</v>
      </c>
      <c r="H3" s="11" t="s">
        <v>8</v>
      </c>
      <c r="I3" s="9" t="s">
        <v>6</v>
      </c>
      <c r="J3" s="115" t="s">
        <v>11</v>
      </c>
      <c r="K3" s="117" t="s">
        <v>13</v>
      </c>
      <c r="L3" s="10" t="s">
        <v>9</v>
      </c>
      <c r="M3" s="117" t="s">
        <v>29</v>
      </c>
      <c r="N3" s="10" t="s">
        <v>12</v>
      </c>
    </row>
    <row r="4" spans="1:14" s="5" customFormat="1" ht="16.5" customHeight="1" thickBot="1">
      <c r="A4" s="12"/>
      <c r="B4" s="87"/>
      <c r="C4" s="88" t="s">
        <v>15</v>
      </c>
      <c r="D4" s="137">
        <v>44080</v>
      </c>
      <c r="E4" s="138">
        <v>44094</v>
      </c>
      <c r="F4" s="239">
        <v>44101</v>
      </c>
      <c r="G4" s="118">
        <v>44102</v>
      </c>
      <c r="H4" s="114">
        <v>44157</v>
      </c>
      <c r="I4" s="139">
        <v>44311</v>
      </c>
      <c r="J4" s="89"/>
      <c r="K4" s="118">
        <v>44325</v>
      </c>
      <c r="L4" s="138">
        <v>44332</v>
      </c>
      <c r="M4" s="118">
        <v>44360</v>
      </c>
      <c r="N4" s="138">
        <v>44367</v>
      </c>
    </row>
    <row r="5" spans="1:14" s="29" customFormat="1" ht="16.5" customHeight="1">
      <c r="A5" s="13" t="s">
        <v>16</v>
      </c>
      <c r="B5" s="90" t="s">
        <v>8</v>
      </c>
      <c r="C5" s="28">
        <f>SUM(D5:N5)</f>
        <v>16</v>
      </c>
      <c r="D5" s="225">
        <v>5</v>
      </c>
      <c r="E5" s="15">
        <f>IF('2. kolo - Markvartovice'!$S$19="","",VLOOKUP(B5,'2. kolo - Markvartovice'!$B$19:$S$30,18,FALSE))</f>
        <v>11</v>
      </c>
      <c r="F5" s="16">
        <f>IF('3. kolo - Závada'!$S$24="","",VLOOKUP(B5,'3. kolo - Závada'!$B$24:$S$36,18,FALSE))</f>
      </c>
      <c r="G5" s="240">
        <f>IF('4. kolo - Dobroslavice'!$J$20="","",VLOOKUP(B5,'4. kolo - Dobroslavice'!$B$20:$J$32,9,FALSE))</f>
      </c>
      <c r="H5" s="165">
        <f>IF('5. kolo - Darkovice'!$S$24="","",VLOOKUP(B5,'5. kolo - Darkovice'!$B$24:$S$36,18,FALSE))</f>
      </c>
      <c r="I5" s="162">
        <f>IF('6. kolo - Dobroslavice'!$Q$24="","",VLOOKUP(B5,'6. kolo - Dobroslavice'!$B$24:$S$36,16,FALSE))</f>
      </c>
      <c r="J5" s="16"/>
      <c r="K5" s="85">
        <f>IF('7. kolo - Bobrovníky'!$S$24="","",VLOOKUP(B5,'7. kolo - Bobrovníky'!$B$24:$S$36,18,FALSE))</f>
      </c>
      <c r="L5" s="16">
        <f>IF('8. kolo - Ludgeřovice'!$S$24="","",VLOOKUP(B5,'8. kolo - Ludgeřovice'!$B$24:$S$36,18,FALSE))</f>
      </c>
      <c r="M5" s="85">
        <f>IF('9. kolo - Píšť'!$S$24="","",VLOOKUP(B5,'9. kolo - Píšť'!$B$24:$S$36,18,FALSE))</f>
      </c>
      <c r="N5" s="125">
        <f>IF('10. kolo - Bohuslavice'!$S$24="","",VLOOKUP(B5,'10. kolo - Bohuslavice'!$B$24:$S$36,18,FALSE))</f>
      </c>
    </row>
    <row r="6" spans="1:14" s="29" customFormat="1" ht="16.5" customHeight="1">
      <c r="A6" s="18" t="s">
        <v>18</v>
      </c>
      <c r="B6" s="19" t="s">
        <v>67</v>
      </c>
      <c r="C6" s="14">
        <f>SUM(D6:N6)</f>
        <v>15</v>
      </c>
      <c r="D6" s="226">
        <v>5</v>
      </c>
      <c r="E6" s="20">
        <f>IF('2. kolo - Markvartovice'!$S$19="","",VLOOKUP(B6,'2. kolo - Markvartovice'!$B$19:$S$30,18,FALSE))</f>
        <v>10</v>
      </c>
      <c r="F6" s="21">
        <f>IF('3. kolo - Závada'!$S$24="","",VLOOKUP(B6,'3. kolo - Závada'!$B$24:$S$36,18,FALSE))</f>
      </c>
      <c r="G6" s="241">
        <f>IF('4. kolo - Dobroslavice'!$J$20="","",VLOOKUP(B6,'4. kolo - Dobroslavice'!$B$20:$J$32,9,FALSE))</f>
      </c>
      <c r="H6" s="166">
        <f>IF('5. kolo - Darkovice'!$S$24="","",VLOOKUP(B6,'5. kolo - Darkovice'!$B$24:$S$36,18,FALSE))</f>
      </c>
      <c r="I6" s="163">
        <f>IF('6. kolo - Dobroslavice'!$Q$24="","",VLOOKUP(B6,'6. kolo - Dobroslavice'!$B$24:$S$36,16,FALSE))</f>
      </c>
      <c r="J6" s="21"/>
      <c r="K6" s="86">
        <f>IF('7. kolo - Bobrovníky'!$S$24="","",VLOOKUP(B6,'7. kolo - Bobrovníky'!$B$24:$S$36,18,FALSE))</f>
      </c>
      <c r="L6" s="21">
        <f>IF('8. kolo - Ludgeřovice'!$S$24="","",VLOOKUP(B6,'8. kolo - Ludgeřovice'!$B$24:$S$36,18,FALSE))</f>
      </c>
      <c r="M6" s="86">
        <f>IF('9. kolo - Píšť'!$S$24="","",VLOOKUP(B6,'9. kolo - Píšť'!$B$24:$S$36,18,FALSE))</f>
      </c>
      <c r="N6" s="119">
        <f>IF('10. kolo - Bohuslavice'!$S$24="","",VLOOKUP(B6,'10. kolo - Bohuslavice'!$B$24:$S$36,18,FALSE))</f>
      </c>
    </row>
    <row r="7" spans="1:14" s="29" customFormat="1" ht="16.5" customHeight="1">
      <c r="A7" s="18" t="s">
        <v>19</v>
      </c>
      <c r="B7" s="19" t="s">
        <v>5</v>
      </c>
      <c r="C7" s="14">
        <f>SUM(D7:N7)</f>
        <v>14</v>
      </c>
      <c r="D7" s="226">
        <v>5</v>
      </c>
      <c r="E7" s="20">
        <f>IF('2. kolo - Markvartovice'!$S$19="","",VLOOKUP(B7,'2. kolo - Markvartovice'!$B$19:$S$30,18,FALSE))</f>
        <v>9</v>
      </c>
      <c r="F7" s="21">
        <f>IF('3. kolo - Závada'!$S$24="","",VLOOKUP(B7,'3. kolo - Závada'!$B$24:$S$36,18,FALSE))</f>
      </c>
      <c r="G7" s="241">
        <f>IF('4. kolo - Dobroslavice'!$J$20="","",VLOOKUP(B7,'4. kolo - Dobroslavice'!$B$20:$J$32,9,FALSE))</f>
      </c>
      <c r="H7" s="166">
        <f>IF('5. kolo - Darkovice'!$S$24="","",VLOOKUP(B7,'5. kolo - Darkovice'!$B$24:$S$36,18,FALSE))</f>
      </c>
      <c r="I7" s="163">
        <f>IF('6. kolo - Dobroslavice'!$Q$24="","",VLOOKUP(B7,'6. kolo - Dobroslavice'!$B$24:$S$36,16,FALSE))</f>
      </c>
      <c r="J7" s="21"/>
      <c r="K7" s="86">
        <f>IF('7. kolo - Bobrovníky'!$S$24="","",VLOOKUP(B7,'7. kolo - Bobrovníky'!$B$24:$S$36,18,FALSE))</f>
      </c>
      <c r="L7" s="21">
        <f>IF('8. kolo - Ludgeřovice'!$S$24="","",VLOOKUP(B7,'8. kolo - Ludgeřovice'!$B$24:$S$36,18,FALSE))</f>
      </c>
      <c r="M7" s="86">
        <f>IF('9. kolo - Píšť'!$S$24="","",VLOOKUP(B7,'9. kolo - Píšť'!$B$24:$S$36,18,FALSE))</f>
      </c>
      <c r="N7" s="119">
        <f>IF('10. kolo - Bohuslavice'!$S$24="","",VLOOKUP(B7,'10. kolo - Bohuslavice'!$B$24:$S$36,18,FALSE))</f>
      </c>
    </row>
    <row r="8" spans="1:14" s="29" customFormat="1" ht="16.5" customHeight="1">
      <c r="A8" s="18" t="s">
        <v>20</v>
      </c>
      <c r="B8" s="19" t="s">
        <v>6</v>
      </c>
      <c r="C8" s="14">
        <f>SUM(D8:N8)</f>
        <v>13</v>
      </c>
      <c r="D8" s="226">
        <v>5</v>
      </c>
      <c r="E8" s="20">
        <f>IF('2. kolo - Markvartovice'!$S$19="","",VLOOKUP(B8,'2. kolo - Markvartovice'!$B$19:$S$30,18,FALSE))</f>
        <v>8</v>
      </c>
      <c r="F8" s="21">
        <f>IF('3. kolo - Závada'!$S$24="","",VLOOKUP(B8,'3. kolo - Závada'!$B$24:$S$36,18,FALSE))</f>
      </c>
      <c r="G8" s="241">
        <f>IF('4. kolo - Dobroslavice'!$J$20="","",VLOOKUP(B8,'4. kolo - Dobroslavice'!$B$20:$J$32,9,FALSE))</f>
      </c>
      <c r="H8" s="166">
        <f>IF('5. kolo - Darkovice'!$S$24="","",VLOOKUP(B8,'5. kolo - Darkovice'!$B$24:$S$36,18,FALSE))</f>
      </c>
      <c r="I8" s="163">
        <f>IF('6. kolo - Dobroslavice'!$Q$24="","",VLOOKUP(B8,'6. kolo - Dobroslavice'!$B$24:$S$36,16,FALSE))</f>
      </c>
      <c r="J8" s="21"/>
      <c r="K8" s="86">
        <f>IF('7. kolo - Bobrovníky'!$S$24="","",VLOOKUP(B8,'7. kolo - Bobrovníky'!$B$24:$S$36,18,FALSE))</f>
      </c>
      <c r="L8" s="21">
        <f>IF('8. kolo - Ludgeřovice'!$S$24="","",VLOOKUP(B8,'8. kolo - Ludgeřovice'!$B$24:$S$36,18,FALSE))</f>
      </c>
      <c r="M8" s="86">
        <f>IF('9. kolo - Píšť'!$S$24="","",VLOOKUP(B8,'9. kolo - Píšť'!$B$24:$S$36,18,FALSE))</f>
      </c>
      <c r="N8" s="119">
        <f>IF('10. kolo - Bohuslavice'!$S$24="","",VLOOKUP(B8,'10. kolo - Bohuslavice'!$B$24:$S$36,18,FALSE))</f>
      </c>
    </row>
    <row r="9" spans="1:14" s="29" customFormat="1" ht="16.5" customHeight="1">
      <c r="A9" s="18" t="s">
        <v>21</v>
      </c>
      <c r="B9" s="19" t="s">
        <v>14</v>
      </c>
      <c r="C9" s="14">
        <f>SUM(D9:N9)</f>
        <v>12</v>
      </c>
      <c r="D9" s="226">
        <v>5</v>
      </c>
      <c r="E9" s="20">
        <f>IF('2. kolo - Markvartovice'!$S$19="","",VLOOKUP(B9,'2. kolo - Markvartovice'!$B$19:$S$30,18,FALSE))</f>
        <v>7</v>
      </c>
      <c r="F9" s="21">
        <f>IF('3. kolo - Závada'!$S$24="","",VLOOKUP(B9,'3. kolo - Závada'!$B$24:$S$36,18,FALSE))</f>
      </c>
      <c r="G9" s="241">
        <f>IF('4. kolo - Dobroslavice'!$J$20="","",VLOOKUP(B9,'4. kolo - Dobroslavice'!$B$20:$J$32,9,FALSE))</f>
      </c>
      <c r="H9" s="166">
        <f>IF('5. kolo - Darkovice'!$S$24="","",VLOOKUP(B9,'5. kolo - Darkovice'!$B$24:$S$36,18,FALSE))</f>
      </c>
      <c r="I9" s="163">
        <f>IF('6. kolo - Dobroslavice'!$Q$24="","",VLOOKUP(B9,'6. kolo - Dobroslavice'!$B$24:$S$36,16,FALSE))</f>
      </c>
      <c r="J9" s="21"/>
      <c r="K9" s="86">
        <f>IF('7. kolo - Bobrovníky'!$S$24="","",VLOOKUP(B9,'7. kolo - Bobrovníky'!$B$24:$S$36,18,FALSE))</f>
      </c>
      <c r="L9" s="21">
        <f>IF('8. kolo - Ludgeřovice'!$S$24="","",VLOOKUP(B9,'8. kolo - Ludgeřovice'!$B$24:$S$36,18,FALSE))</f>
      </c>
      <c r="M9" s="86">
        <f>IF('9. kolo - Píšť'!$S$24="","",VLOOKUP(B9,'9. kolo - Píšť'!$B$24:$S$36,18,FALSE))</f>
      </c>
      <c r="N9" s="119">
        <f>IF('10. kolo - Bohuslavice'!$S$24="","",VLOOKUP(B9,'10. kolo - Bohuslavice'!$B$24:$S$36,18,FALSE))</f>
      </c>
    </row>
    <row r="10" spans="1:14" s="29" customFormat="1" ht="16.5" customHeight="1">
      <c r="A10" s="18" t="s">
        <v>22</v>
      </c>
      <c r="B10" s="19" t="s">
        <v>17</v>
      </c>
      <c r="C10" s="14">
        <f>SUM(D10:N10)</f>
        <v>11</v>
      </c>
      <c r="D10" s="226">
        <v>5</v>
      </c>
      <c r="E10" s="20">
        <f>IF('2. kolo - Markvartovice'!$S$19="","",VLOOKUP(B10,'2. kolo - Markvartovice'!$B$19:$S$30,18,FALSE))</f>
        <v>6</v>
      </c>
      <c r="F10" s="21">
        <f>IF('3. kolo - Závada'!$S$24="","",VLOOKUP(B10,'3. kolo - Závada'!$B$24:$S$36,18,FALSE))</f>
      </c>
      <c r="G10" s="241">
        <f>IF('4. kolo - Dobroslavice'!$J$20="","",VLOOKUP(B10,'4. kolo - Dobroslavice'!$B$20:$J$32,9,FALSE))</f>
      </c>
      <c r="H10" s="166">
        <f>IF('5. kolo - Darkovice'!$S$24="","",VLOOKUP(B10,'5. kolo - Darkovice'!$B$24:$S$36,18,FALSE))</f>
      </c>
      <c r="I10" s="163">
        <f>IF('6. kolo - Dobroslavice'!$Q$24="","",VLOOKUP(B10,'6. kolo - Dobroslavice'!$B$24:$S$36,16,FALSE))</f>
      </c>
      <c r="J10" s="21"/>
      <c r="K10" s="86">
        <f>IF('7. kolo - Bobrovníky'!$S$24="","",VLOOKUP(B10,'7. kolo - Bobrovníky'!$B$24:$S$36,18,FALSE))</f>
      </c>
      <c r="L10" s="21">
        <f>IF('8. kolo - Ludgeřovice'!$S$24="","",VLOOKUP(B10,'8. kolo - Ludgeřovice'!$B$24:$S$36,18,FALSE))</f>
      </c>
      <c r="M10" s="86">
        <f>IF('9. kolo - Píšť'!$S$24="","",VLOOKUP(B10,'9. kolo - Píšť'!$B$24:$S$36,18,FALSE))</f>
      </c>
      <c r="N10" s="119">
        <f>IF('10. kolo - Bohuslavice'!$S$24="","",VLOOKUP(B10,'10. kolo - Bohuslavice'!$B$24:$S$36,18,FALSE))</f>
      </c>
    </row>
    <row r="11" spans="1:14" s="29" customFormat="1" ht="16.5" customHeight="1">
      <c r="A11" s="18" t="s">
        <v>23</v>
      </c>
      <c r="B11" s="19" t="s">
        <v>13</v>
      </c>
      <c r="C11" s="14">
        <f>SUM(D11:N11)</f>
        <v>10</v>
      </c>
      <c r="D11" s="226">
        <v>5</v>
      </c>
      <c r="E11" s="287">
        <v>5</v>
      </c>
      <c r="F11" s="21">
        <f>IF('3. kolo - Závada'!$S$24="","",VLOOKUP(B11,'3. kolo - Závada'!$B$24:$S$36,18,FALSE))</f>
      </c>
      <c r="G11" s="241">
        <f>IF('4. kolo - Dobroslavice'!$J$20="","",VLOOKUP(B11,'4. kolo - Dobroslavice'!$B$20:$J$32,9,FALSE))</f>
      </c>
      <c r="H11" s="166">
        <f>IF('5. kolo - Darkovice'!$S$24="","",VLOOKUP(B11,'5. kolo - Darkovice'!$B$24:$S$36,18,FALSE))</f>
      </c>
      <c r="I11" s="163">
        <f>IF('6. kolo - Dobroslavice'!$Q$24="","",VLOOKUP(B11,'6. kolo - Dobroslavice'!$B$24:$S$36,16,FALSE))</f>
      </c>
      <c r="J11" s="21"/>
      <c r="K11" s="86">
        <f>IF('7. kolo - Bobrovníky'!$S$24="","",VLOOKUP(B11,'7. kolo - Bobrovníky'!$B$24:$S$36,18,FALSE))</f>
      </c>
      <c r="L11" s="21">
        <f>IF('8. kolo - Ludgeřovice'!$S$24="","",VLOOKUP(B11,'8. kolo - Ludgeřovice'!$B$24:$S$36,18,FALSE))</f>
      </c>
      <c r="M11" s="86">
        <f>IF('9. kolo - Píšť'!$S$24="","",VLOOKUP(B11,'9. kolo - Píšť'!$B$24:$S$36,18,FALSE))</f>
      </c>
      <c r="N11" s="119">
        <f>IF('10. kolo - Bohuslavice'!$S$24="","",VLOOKUP(B11,'10. kolo - Bohuslavice'!$B$24:$S$36,18,FALSE))</f>
      </c>
    </row>
    <row r="12" spans="1:14" s="29" customFormat="1" ht="16.5" customHeight="1">
      <c r="A12" s="18" t="s">
        <v>25</v>
      </c>
      <c r="B12" s="19" t="s">
        <v>4</v>
      </c>
      <c r="C12" s="14">
        <f>SUM(D12:N12)</f>
        <v>10</v>
      </c>
      <c r="D12" s="226">
        <v>5</v>
      </c>
      <c r="E12" s="20">
        <f>IF('2. kolo - Markvartovice'!$S$19="","",VLOOKUP(B12,'2. kolo - Markvartovice'!$B$19:$S$30,18,FALSE))</f>
        <v>5</v>
      </c>
      <c r="F12" s="21">
        <f>IF('3. kolo - Závada'!$S$24="","",VLOOKUP(B12,'3. kolo - Závada'!$B$24:$S$36,18,FALSE))</f>
      </c>
      <c r="G12" s="241">
        <f>IF('4. kolo - Dobroslavice'!$J$20="","",VLOOKUP(B12,'4. kolo - Dobroslavice'!$B$20:$J$32,9,FALSE))</f>
      </c>
      <c r="H12" s="166">
        <f>IF('5. kolo - Darkovice'!$S$24="","",VLOOKUP(B12,'5. kolo - Darkovice'!$B$24:$S$36,18,FALSE))</f>
      </c>
      <c r="I12" s="163">
        <f>IF('6. kolo - Dobroslavice'!$Q$24="","",VLOOKUP(B12,'6. kolo - Dobroslavice'!$B$24:$S$36,16,FALSE))</f>
      </c>
      <c r="J12" s="21"/>
      <c r="K12" s="86">
        <f>IF('7. kolo - Bobrovníky'!$S$24="","",VLOOKUP(B12,'7. kolo - Bobrovníky'!$B$24:$S$36,18,FALSE))</f>
      </c>
      <c r="L12" s="21">
        <f>IF('8. kolo - Ludgeřovice'!$S$24="","",VLOOKUP(B12,'8. kolo - Ludgeřovice'!$B$24:$S$36,18,FALSE))</f>
      </c>
      <c r="M12" s="86">
        <f>IF('9. kolo - Píšť'!$S$24="","",VLOOKUP(B12,'9. kolo - Píšť'!$B$24:$S$36,18,FALSE))</f>
      </c>
      <c r="N12" s="119">
        <f>IF('10. kolo - Bohuslavice'!$S$24="","",VLOOKUP(B12,'10. kolo - Bohuslavice'!$B$24:$S$36,18,FALSE))</f>
      </c>
    </row>
    <row r="13" spans="1:14" s="29" customFormat="1" ht="16.5" customHeight="1">
      <c r="A13" s="18" t="s">
        <v>26</v>
      </c>
      <c r="B13" s="19" t="s">
        <v>12</v>
      </c>
      <c r="C13" s="14">
        <f>SUM(D13:N13)</f>
        <v>9</v>
      </c>
      <c r="D13" s="226">
        <v>5</v>
      </c>
      <c r="E13" s="20">
        <f>IF('2. kolo - Markvartovice'!$S$19="","",VLOOKUP(B13,'2. kolo - Markvartovice'!$B$19:$S$30,18,FALSE))</f>
        <v>4</v>
      </c>
      <c r="F13" s="21">
        <f>IF('3. kolo - Závada'!$S$24="","",VLOOKUP(B13,'3. kolo - Závada'!$B$24:$S$36,18,FALSE))</f>
      </c>
      <c r="G13" s="241">
        <f>IF('4. kolo - Dobroslavice'!$J$20="","",VLOOKUP(B13,'4. kolo - Dobroslavice'!$B$20:$J$32,9,FALSE))</f>
      </c>
      <c r="H13" s="166">
        <f>IF('5. kolo - Darkovice'!$S$24="","",VLOOKUP(B13,'5. kolo - Darkovice'!$B$24:$S$36,18,FALSE))</f>
      </c>
      <c r="I13" s="163">
        <f>IF('6. kolo - Dobroslavice'!$Q$24="","",VLOOKUP(B13,'6. kolo - Dobroslavice'!$B$24:$S$36,16,FALSE))</f>
      </c>
      <c r="J13" s="21"/>
      <c r="K13" s="86">
        <f>IF('7. kolo - Bobrovníky'!$S$24="","",VLOOKUP(B13,'7. kolo - Bobrovníky'!$B$24:$S$36,18,FALSE))</f>
      </c>
      <c r="L13" s="21">
        <f>IF('8. kolo - Ludgeřovice'!$S$24="","",VLOOKUP(B13,'8. kolo - Ludgeřovice'!$B$24:$S$36,18,FALSE))</f>
      </c>
      <c r="M13" s="86">
        <f>IF('9. kolo - Píšť'!$S$24="","",VLOOKUP(B13,'9. kolo - Píšť'!$B$24:$S$36,18,FALSE))</f>
      </c>
      <c r="N13" s="119">
        <f>IF('10. kolo - Bohuslavice'!$S$24="","",VLOOKUP(B13,'10. kolo - Bohuslavice'!$B$24:$S$36,18,FALSE))</f>
      </c>
    </row>
    <row r="14" spans="1:14" s="29" customFormat="1" ht="16.5" customHeight="1">
      <c r="A14" s="18" t="s">
        <v>27</v>
      </c>
      <c r="B14" s="19" t="s">
        <v>7</v>
      </c>
      <c r="C14" s="14">
        <f>SUM(D14:N14)</f>
        <v>8</v>
      </c>
      <c r="D14" s="226">
        <v>5</v>
      </c>
      <c r="E14" s="20">
        <f>IF('2. kolo - Markvartovice'!$S$19="","",VLOOKUP(B14,'2. kolo - Markvartovice'!$B$19:$S$30,18,FALSE))</f>
        <v>3</v>
      </c>
      <c r="F14" s="21">
        <f>IF('3. kolo - Závada'!$S$24="","",VLOOKUP(B14,'3. kolo - Závada'!$B$24:$S$36,18,FALSE))</f>
      </c>
      <c r="G14" s="241">
        <f>IF('4. kolo - Dobroslavice'!$J$20="","",VLOOKUP(B14,'4. kolo - Dobroslavice'!$B$20:$J$32,9,FALSE))</f>
      </c>
      <c r="H14" s="166">
        <f>IF('5. kolo - Darkovice'!$S$24="","",VLOOKUP(B14,'5. kolo - Darkovice'!$B$24:$S$36,18,FALSE))</f>
      </c>
      <c r="I14" s="163">
        <f>IF('6. kolo - Dobroslavice'!$Q$24="","",VLOOKUP(B14,'6. kolo - Dobroslavice'!$B$24:$S$36,16,FALSE))</f>
      </c>
      <c r="J14" s="21"/>
      <c r="K14" s="86">
        <f>IF('7. kolo - Bobrovníky'!$S$24="","",VLOOKUP(B14,'7. kolo - Bobrovníky'!$B$24:$S$36,18,FALSE))</f>
      </c>
      <c r="L14" s="21">
        <f>IF('8. kolo - Ludgeřovice'!$S$24="","",VLOOKUP(B14,'8. kolo - Ludgeřovice'!$B$24:$S$36,18,FALSE))</f>
      </c>
      <c r="M14" s="86">
        <f>IF('9. kolo - Píšť'!$S$24="","",VLOOKUP(B14,'9. kolo - Píšť'!$B$24:$S$36,18,FALSE))</f>
      </c>
      <c r="N14" s="119">
        <f>IF('10. kolo - Bohuslavice'!$S$24="","",VLOOKUP(B14,'10. kolo - Bohuslavice'!$B$24:$S$36,18,FALSE))</f>
      </c>
    </row>
    <row r="15" spans="1:14" s="29" customFormat="1" ht="16.5" customHeight="1">
      <c r="A15" s="18" t="s">
        <v>28</v>
      </c>
      <c r="B15" s="19" t="s">
        <v>24</v>
      </c>
      <c r="C15" s="14">
        <f>SUM(D15:N15)</f>
        <v>7</v>
      </c>
      <c r="D15" s="226">
        <v>5</v>
      </c>
      <c r="E15" s="20">
        <f>IF('2. kolo - Markvartovice'!$S$19="","",VLOOKUP(B15,'2. kolo - Markvartovice'!$B$19:$S$30,18,FALSE))</f>
        <v>2</v>
      </c>
      <c r="F15" s="21">
        <f>IF('3. kolo - Závada'!$S$24="","",VLOOKUP(B15,'3. kolo - Závada'!$B$24:$S$36,18,FALSE))</f>
      </c>
      <c r="G15" s="241">
        <f>IF('4. kolo - Dobroslavice'!$J$20="","",VLOOKUP(B15,'4. kolo - Dobroslavice'!$B$20:$J$32,9,FALSE))</f>
      </c>
      <c r="H15" s="166">
        <f>IF('5. kolo - Darkovice'!$S$24="","",VLOOKUP(B15,'5. kolo - Darkovice'!$B$24:$S$36,18,FALSE))</f>
      </c>
      <c r="I15" s="163">
        <f>IF('6. kolo - Dobroslavice'!$Q$24="","",VLOOKUP(B15,'6. kolo - Dobroslavice'!$B$24:$S$36,16,FALSE))</f>
      </c>
      <c r="J15" s="21"/>
      <c r="K15" s="86">
        <f>IF('7. kolo - Bobrovníky'!$S$24="","",VLOOKUP(B15,'7. kolo - Bobrovníky'!$B$24:$S$36,18,FALSE))</f>
      </c>
      <c r="L15" s="21">
        <f>IF('8. kolo - Ludgeřovice'!$S$24="","",VLOOKUP(B15,'8. kolo - Ludgeřovice'!$B$24:$S$36,18,FALSE))</f>
      </c>
      <c r="M15" s="86">
        <f>IF('9. kolo - Píšť'!$S$24="","",VLOOKUP(B15,'9. kolo - Píšť'!$B$24:$S$36,18,FALSE))</f>
      </c>
      <c r="N15" s="119">
        <f>IF('10. kolo - Bohuslavice'!$S$24="","",VLOOKUP(B15,'10. kolo - Bohuslavice'!$B$24:$S$36,18,FALSE))</f>
      </c>
    </row>
    <row r="16" spans="1:14" s="29" customFormat="1" ht="15.75">
      <c r="A16" s="18" t="s">
        <v>30</v>
      </c>
      <c r="B16" s="19" t="s">
        <v>10</v>
      </c>
      <c r="C16" s="14">
        <f>SUM(D16:N16)</f>
        <v>6</v>
      </c>
      <c r="D16" s="226">
        <v>5</v>
      </c>
      <c r="E16" s="20">
        <f>IF('2. kolo - Markvartovice'!$S$19="","",VLOOKUP(B16,'2. kolo - Markvartovice'!$B$19:$S$30,18,FALSE))</f>
        <v>1</v>
      </c>
      <c r="F16" s="21">
        <f>IF('3. kolo - Závada'!$S$24="","",VLOOKUP(B16,'3. kolo - Závada'!$B$24:$S$36,18,FALSE))</f>
      </c>
      <c r="G16" s="241">
        <f>IF('4. kolo - Dobroslavice'!$J$20="","",VLOOKUP(B16,'4. kolo - Dobroslavice'!$B$20:$J$32,9,FALSE))</f>
      </c>
      <c r="H16" s="166">
        <f>IF('5. kolo - Darkovice'!$S$24="","",VLOOKUP(B16,'5. kolo - Darkovice'!$B$24:$S$36,18,FALSE))</f>
      </c>
      <c r="I16" s="163">
        <f>IF('6. kolo - Dobroslavice'!$Q$24="","",VLOOKUP(B16,'6. kolo - Dobroslavice'!$B$24:$S$36,16,FALSE))</f>
      </c>
      <c r="J16" s="21"/>
      <c r="K16" s="86">
        <f>IF('7. kolo - Bobrovníky'!$S$24="","",VLOOKUP(B16,'7. kolo - Bobrovníky'!$B$24:$S$36,18,FALSE))</f>
      </c>
      <c r="L16" s="21">
        <f>IF('8. kolo - Ludgeřovice'!$S$24="","",VLOOKUP(B16,'8. kolo - Ludgeřovice'!$B$24:$S$36,18,FALSE))</f>
      </c>
      <c r="M16" s="86">
        <f>IF('9. kolo - Píšť'!$S$24="","",VLOOKUP(B16,'9. kolo - Píšť'!$B$24:$S$36,18,FALSE))</f>
      </c>
      <c r="N16" s="119">
        <f>IF('10. kolo - Bohuslavice'!$S$24="","",VLOOKUP(B16,'10. kolo - Bohuslavice'!$B$24:$S$36,18,FALSE))</f>
      </c>
    </row>
    <row r="17" spans="1:14" s="29" customFormat="1" ht="16.5" customHeight="1">
      <c r="A17" s="18" t="s">
        <v>32</v>
      </c>
      <c r="B17" s="19" t="s">
        <v>29</v>
      </c>
      <c r="C17" s="14">
        <f>SUM(D17:N17)</f>
        <v>5</v>
      </c>
      <c r="D17" s="226">
        <v>5</v>
      </c>
      <c r="E17" s="20">
        <v>0</v>
      </c>
      <c r="F17" s="21">
        <f>IF('3. kolo - Závada'!$S$24="","",VLOOKUP(B17,'3. kolo - Závada'!$B$24:$S$36,18,FALSE))</f>
      </c>
      <c r="G17" s="241">
        <f>IF('4. kolo - Dobroslavice'!$J$20="","",VLOOKUP(B17,'4. kolo - Dobroslavice'!$B$20:$J$32,9,FALSE))</f>
      </c>
      <c r="H17" s="166">
        <f>IF('5. kolo - Darkovice'!$S$24="","",VLOOKUP(B17,'5. kolo - Darkovice'!$B$24:$S$36,18,FALSE))</f>
      </c>
      <c r="I17" s="163">
        <f>IF('6. kolo - Dobroslavice'!$Q$24="","",VLOOKUP(B17,'6. kolo - Dobroslavice'!$B$24:$S$36,16,FALSE))</f>
      </c>
      <c r="J17" s="21"/>
      <c r="K17" s="86">
        <f>IF('7. kolo - Bobrovníky'!$S$24="","",VLOOKUP(B17,'7. kolo - Bobrovníky'!$B$24:$S$36,18,FALSE))</f>
      </c>
      <c r="L17" s="21">
        <f>IF('8. kolo - Ludgeřovice'!$S$24="","",VLOOKUP(B17,'8. kolo - Ludgeřovice'!$B$24:$S$36,18,FALSE))</f>
      </c>
      <c r="M17" s="86">
        <f>IF('9. kolo - Píšť'!$S$24="","",VLOOKUP(B17,'9. kolo - Píšť'!$B$24:$S$36,18,FALSE))</f>
      </c>
      <c r="N17" s="119">
        <f>IF('10. kolo - Bohuslavice'!$S$24="","",VLOOKUP(B17,'10. kolo - Bohuslavice'!$B$24:$S$36,18,FALSE))</f>
      </c>
    </row>
    <row r="18" spans="1:14" ht="16.5" thickBot="1">
      <c r="A18" s="25" t="s">
        <v>57</v>
      </c>
      <c r="B18" s="111" t="s">
        <v>31</v>
      </c>
      <c r="C18" s="124">
        <f>SUM(D18:N18)</f>
        <v>1</v>
      </c>
      <c r="D18" s="227">
        <v>0</v>
      </c>
      <c r="E18" s="120">
        <f>IF('2. kolo - Markvartovice'!$S$19="","",VLOOKUP(B18,'2. kolo - Markvartovice'!$B$19:$S$30,18,FALSE))</f>
        <v>1</v>
      </c>
      <c r="F18" s="121">
        <f>IF('3. kolo - Závada'!$S$24="","",VLOOKUP(B18,'3. kolo - Závada'!$B$24:$S$36,18,FALSE))</f>
      </c>
      <c r="G18" s="242">
        <f>IF('4. kolo - Dobroslavice'!$J$20="","",VLOOKUP(B18,'4. kolo - Dobroslavice'!$B$20:$J$32,9,FALSE))</f>
      </c>
      <c r="H18" s="167">
        <f>IF('5. kolo - Darkovice'!$S$24="","",VLOOKUP(B18,'5. kolo - Darkovice'!$B$24:$S$36,18,FALSE))</f>
      </c>
      <c r="I18" s="164">
        <f>IF('6. kolo - Dobroslavice'!$Q$24="","",VLOOKUP(B18,'6. kolo - Dobroslavice'!$B$24:$S$36,16,FALSE))</f>
      </c>
      <c r="J18" s="121"/>
      <c r="K18" s="122">
        <f>IF('7. kolo - Bobrovníky'!$S$24="","",VLOOKUP(B18,'7. kolo - Bobrovníky'!$B$24:$S$36,18,FALSE))</f>
      </c>
      <c r="L18" s="121">
        <f>IF('8. kolo - Ludgeřovice'!$S$24="","",VLOOKUP(B18,'8. kolo - Ludgeřovice'!$B$24:$S$36,18,FALSE))</f>
      </c>
      <c r="M18" s="122">
        <f>IF('9. kolo - Píšť'!$S$24="","",VLOOKUP(B18,'9. kolo - Píšť'!$B$24:$S$36,18,FALSE))</f>
      </c>
      <c r="N18" s="123">
        <f>IF('10. kolo - Bohuslavice'!$S$24="","",VLOOKUP(B18,'10. kolo - Bohuslavice'!$B$24:$S$36,18,FALSE))</f>
      </c>
    </row>
    <row r="19" ht="15">
      <c r="A19" s="30"/>
    </row>
    <row r="20" spans="2:5" ht="15.75">
      <c r="B20" s="288" t="s">
        <v>82</v>
      </c>
      <c r="C20" s="289"/>
      <c r="D20" s="289"/>
      <c r="E20" s="289"/>
    </row>
  </sheetData>
  <sheetProtection selectLockedCells="1" selectUnlockedCells="1"/>
  <mergeCells count="2">
    <mergeCell ref="A2:C2"/>
    <mergeCell ref="A1:N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- 9. ročník 2020 / 2021&amp;RPro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90" zoomScaleNormal="90" zoomScaleSheetLayoutView="80" zoomScalePageLayoutView="0" workbookViewId="0" topLeftCell="A1">
      <selection activeCell="R31" sqref="R3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60" customWidth="1"/>
    <col min="18" max="19" width="11.57421875" style="33" customWidth="1"/>
    <col min="20" max="20" width="9.140625" style="32" customWidth="1"/>
  </cols>
  <sheetData>
    <row r="1" spans="1:26" ht="22.5">
      <c r="A1" s="271" t="s">
        <v>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6.5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19" ht="15.75">
      <c r="A6" s="41" t="s">
        <v>16</v>
      </c>
      <c r="B6" s="27" t="s">
        <v>14</v>
      </c>
      <c r="C6" s="55">
        <v>58.53</v>
      </c>
      <c r="D6" s="56">
        <v>58.87</v>
      </c>
      <c r="E6" s="142">
        <f>IF(C6="","",MAX(C6,D6))</f>
        <v>58.87</v>
      </c>
      <c r="F6" s="143">
        <f>IF(C6="","",RANK(E6,$E$6:$E$14,1))</f>
        <v>7</v>
      </c>
      <c r="G6" s="144">
        <v>90.03</v>
      </c>
      <c r="H6" s="144">
        <v>90.1</v>
      </c>
      <c r="I6" s="145">
        <v>10</v>
      </c>
      <c r="J6" s="146">
        <f>IF(G6="","",MAX(G6,H6)+I6)</f>
        <v>100.1</v>
      </c>
      <c r="K6" s="146">
        <v>152.02</v>
      </c>
      <c r="L6" s="146">
        <v>125.07</v>
      </c>
      <c r="M6" s="145">
        <v>40</v>
      </c>
      <c r="N6" s="146">
        <f>IF(L6="","",MAX(K6,L6)+M6)</f>
        <v>192.02</v>
      </c>
      <c r="O6" s="45">
        <f>IF(J6="","",MIN(N6,J6))</f>
        <v>100.1</v>
      </c>
      <c r="P6" s="53">
        <f>IF(O6="","",RANK(O6,$O$6:$O$14,1))</f>
        <v>8</v>
      </c>
      <c r="Q6" s="147">
        <f aca="true" t="shared" si="0" ref="Q6:Q14">IF(F6="","",SUM(P6,F6))</f>
        <v>15</v>
      </c>
      <c r="R6" s="69">
        <v>8</v>
      </c>
      <c r="S6" s="102">
        <f>IF(R6="","",VLOOKUP(R6,'Bodové hodnocení'!$A$1:$B$20,2,FALSE))</f>
        <v>4</v>
      </c>
    </row>
    <row r="7" spans="1:19" ht="15.75">
      <c r="A7" s="140" t="s">
        <v>18</v>
      </c>
      <c r="B7" s="243" t="s">
        <v>6</v>
      </c>
      <c r="C7" s="55">
        <v>24.25</v>
      </c>
      <c r="D7" s="56">
        <v>23.31</v>
      </c>
      <c r="E7" s="142">
        <f>IF(C7="","",MAX(C7,D7))</f>
        <v>24.25</v>
      </c>
      <c r="F7" s="143">
        <f>IF(C7="","",RANK(E7,$E$6:$E$14,1))</f>
        <v>4</v>
      </c>
      <c r="G7" s="244">
        <v>75.81</v>
      </c>
      <c r="H7" s="244">
        <v>75.8</v>
      </c>
      <c r="I7" s="145">
        <v>10</v>
      </c>
      <c r="J7" s="146">
        <f aca="true" t="shared" si="1" ref="J7:J14">IF(G7="","",MAX(G7,H7)+I7)</f>
        <v>85.81</v>
      </c>
      <c r="K7" s="146"/>
      <c r="L7" s="146"/>
      <c r="M7" s="145"/>
      <c r="N7" s="146">
        <f>IF(L7="","",L7+M7)</f>
      </c>
      <c r="O7" s="45">
        <f>IF(J7="","",MIN(N7,J7))</f>
        <v>85.81</v>
      </c>
      <c r="P7" s="53">
        <f>IF(O7="","",RANK(O7,$O$6:$O$14,1))</f>
        <v>4</v>
      </c>
      <c r="Q7" s="147">
        <f t="shared" si="0"/>
        <v>8</v>
      </c>
      <c r="R7" s="69">
        <f>IF(Q7="","",RANK(Q7,$Q$6:$Q$14,1))</f>
        <v>5</v>
      </c>
      <c r="S7" s="102">
        <f>IF(R7="","",VLOOKUP(R7,'Bodové hodnocení'!$A$1:$B$20,2,FALSE))</f>
        <v>7</v>
      </c>
    </row>
    <row r="8" spans="1:19" ht="15.75">
      <c r="A8" s="140" t="s">
        <v>19</v>
      </c>
      <c r="B8" s="141" t="s">
        <v>24</v>
      </c>
      <c r="C8" s="55">
        <v>21.63</v>
      </c>
      <c r="D8" s="56">
        <v>21.22</v>
      </c>
      <c r="E8" s="142">
        <f>IF(C8="","",MAX(C8,D8))</f>
        <v>21.63</v>
      </c>
      <c r="F8" s="143">
        <f>IF(C8="","",RANK(E8,$E$6:$E$14,1))</f>
        <v>1</v>
      </c>
      <c r="G8" s="144">
        <v>71.05</v>
      </c>
      <c r="H8" s="144">
        <v>71.1</v>
      </c>
      <c r="I8" s="145">
        <v>10</v>
      </c>
      <c r="J8" s="146">
        <f t="shared" si="1"/>
        <v>81.1</v>
      </c>
      <c r="K8" s="146"/>
      <c r="L8" s="146"/>
      <c r="M8" s="145"/>
      <c r="N8" s="146">
        <f>IF(L8="","",L8+M8)</f>
      </c>
      <c r="O8" s="45">
        <f>IF(J8="","",MIN(N8,J8))</f>
        <v>81.1</v>
      </c>
      <c r="P8" s="53">
        <f>IF(O8="","",RANK(O8,$O$6:$O$14,1))</f>
        <v>3</v>
      </c>
      <c r="Q8" s="147">
        <f t="shared" si="0"/>
        <v>4</v>
      </c>
      <c r="R8" s="69">
        <f>IF(Q8="","",RANK(Q8,$Q$6:$Q$14,1))</f>
        <v>1</v>
      </c>
      <c r="S8" s="102">
        <f>IF(R8="","",VLOOKUP(R8,'Bodové hodnocení'!$A$1:$B$20,2,FALSE))</f>
        <v>11</v>
      </c>
    </row>
    <row r="9" spans="1:19" ht="15.75">
      <c r="A9" s="140" t="s">
        <v>20</v>
      </c>
      <c r="B9" s="141" t="s">
        <v>17</v>
      </c>
      <c r="C9" s="55">
        <v>22.69</v>
      </c>
      <c r="D9" s="56">
        <v>28.19</v>
      </c>
      <c r="E9" s="142">
        <f>IF(C9="","",MAX(C9,D9))</f>
        <v>28.19</v>
      </c>
      <c r="F9" s="143">
        <f>IF(C9="","",RANK(E9,$E$6:$E$14,1))</f>
        <v>5</v>
      </c>
      <c r="G9" s="244">
        <v>74.26</v>
      </c>
      <c r="H9" s="244">
        <v>74.26</v>
      </c>
      <c r="I9" s="145"/>
      <c r="J9" s="146">
        <f t="shared" si="1"/>
        <v>74.26</v>
      </c>
      <c r="K9" s="146"/>
      <c r="L9" s="146"/>
      <c r="M9" s="145"/>
      <c r="N9" s="146">
        <f aca="true" t="shared" si="2" ref="N9:N14">IF(L9="","",L9+M9)</f>
      </c>
      <c r="O9" s="45">
        <f>IF(J9="","",MIN(N9,J9))</f>
        <v>74.26</v>
      </c>
      <c r="P9" s="53">
        <f>IF(O9="","",RANK(O9,$O$6:$O$14,1))</f>
        <v>2</v>
      </c>
      <c r="Q9" s="147">
        <f t="shared" si="0"/>
        <v>7</v>
      </c>
      <c r="R9" s="69">
        <v>4</v>
      </c>
      <c r="S9" s="102">
        <f>IF(R9="","",VLOOKUP(R9,'Bodové hodnocení'!$A$1:$B$20,2,FALSE))</f>
        <v>8</v>
      </c>
    </row>
    <row r="10" spans="1:19" ht="15.75">
      <c r="A10" s="140" t="s">
        <v>21</v>
      </c>
      <c r="B10" s="19" t="s">
        <v>5</v>
      </c>
      <c r="C10" s="55">
        <v>21.24</v>
      </c>
      <c r="D10" s="56">
        <v>22.32</v>
      </c>
      <c r="E10" s="142">
        <f>IF(C10="","",MAX(C10,D10))</f>
        <v>22.32</v>
      </c>
      <c r="F10" s="143">
        <f>IF(C10="","",RANK(E10,$E$6:$E$14,1))</f>
        <v>2</v>
      </c>
      <c r="G10" s="144">
        <v>89.96</v>
      </c>
      <c r="H10" s="144">
        <v>89.97</v>
      </c>
      <c r="I10" s="145"/>
      <c r="J10" s="146">
        <f t="shared" si="1"/>
        <v>89.97</v>
      </c>
      <c r="K10" s="146">
        <v>143.47</v>
      </c>
      <c r="L10" s="146">
        <v>143.75</v>
      </c>
      <c r="M10" s="145">
        <v>10</v>
      </c>
      <c r="N10" s="146">
        <f t="shared" si="2"/>
        <v>153.75</v>
      </c>
      <c r="O10" s="45">
        <f>IF(J10="","",MIN(N10,J10))</f>
        <v>89.97</v>
      </c>
      <c r="P10" s="53">
        <f>IF(O10="","",RANK(O10,$O$6:$O$14,1))</f>
        <v>5</v>
      </c>
      <c r="Q10" s="147">
        <f t="shared" si="0"/>
        <v>7</v>
      </c>
      <c r="R10" s="69">
        <f>IF(Q10="","",RANK(Q10,$Q$6:$Q$14,1))</f>
        <v>3</v>
      </c>
      <c r="S10" s="102">
        <f>IF(R10="","",VLOOKUP(R10,'Bodové hodnocení'!$A$1:$B$20,2,FALSE))</f>
        <v>9</v>
      </c>
    </row>
    <row r="11" spans="1:19" ht="15.75">
      <c r="A11" s="140" t="s">
        <v>22</v>
      </c>
      <c r="B11" s="19" t="s">
        <v>7</v>
      </c>
      <c r="C11" s="55">
        <v>23.14</v>
      </c>
      <c r="D11" s="56">
        <v>23.92</v>
      </c>
      <c r="E11" s="142">
        <f>IF(C11="","",MAX(C11,D11))</f>
        <v>23.92</v>
      </c>
      <c r="F11" s="143">
        <f>IF(C11="","",RANK(E11,$E$6:$E$14,1))</f>
        <v>3</v>
      </c>
      <c r="G11" s="244">
        <v>64.06</v>
      </c>
      <c r="H11" s="244">
        <v>64.02</v>
      </c>
      <c r="I11" s="145"/>
      <c r="J11" s="146">
        <f t="shared" si="1"/>
        <v>64.06</v>
      </c>
      <c r="K11" s="146"/>
      <c r="L11" s="146"/>
      <c r="M11" s="145"/>
      <c r="N11" s="146">
        <f t="shared" si="2"/>
      </c>
      <c r="O11" s="45">
        <f>IF(J11="","",MIN(N11,J11))</f>
        <v>64.06</v>
      </c>
      <c r="P11" s="53">
        <f>IF(O11="","",RANK(O11,$O$6:$O$14,1))</f>
        <v>1</v>
      </c>
      <c r="Q11" s="147">
        <f t="shared" si="0"/>
        <v>4</v>
      </c>
      <c r="R11" s="69">
        <v>2</v>
      </c>
      <c r="S11" s="102">
        <f>IF(R11="","",VLOOKUP(R11,'Bodové hodnocení'!$A$1:$B$20,2,FALSE))</f>
        <v>10</v>
      </c>
    </row>
    <row r="12" spans="1:19" ht="15.75">
      <c r="A12" s="140" t="s">
        <v>23</v>
      </c>
      <c r="B12" s="19" t="s">
        <v>10</v>
      </c>
      <c r="C12" s="55">
        <v>45.05</v>
      </c>
      <c r="D12" s="56">
        <v>46.46</v>
      </c>
      <c r="E12" s="142" t="s">
        <v>81</v>
      </c>
      <c r="F12" s="143">
        <v>8</v>
      </c>
      <c r="G12" s="144">
        <v>77.27</v>
      </c>
      <c r="H12" s="144">
        <v>77.28</v>
      </c>
      <c r="I12" s="145">
        <v>20</v>
      </c>
      <c r="J12" s="146">
        <f t="shared" si="1"/>
        <v>97.28</v>
      </c>
      <c r="K12" s="146">
        <v>125.1</v>
      </c>
      <c r="L12" s="146">
        <v>125.01</v>
      </c>
      <c r="M12" s="145">
        <v>40</v>
      </c>
      <c r="N12" s="146">
        <f t="shared" si="2"/>
        <v>165.01</v>
      </c>
      <c r="O12" s="45">
        <f>IF(J12="","",MIN(N12,J12))</f>
        <v>97.28</v>
      </c>
      <c r="P12" s="53">
        <f>IF(O12="","",RANK(O12,$O$6:$O$14,1))</f>
        <v>6</v>
      </c>
      <c r="Q12" s="147">
        <f t="shared" si="0"/>
        <v>14</v>
      </c>
      <c r="R12" s="69">
        <f>IF(Q12="","",RANK(Q12,$Q$6:$Q$14,1))</f>
        <v>6</v>
      </c>
      <c r="S12" s="102">
        <f>IF(R12="","",VLOOKUP(R12,'Bodové hodnocení'!$A$1:$B$20,2,FALSE))</f>
        <v>6</v>
      </c>
    </row>
    <row r="13" spans="1:19" ht="15.75">
      <c r="A13" s="140" t="s">
        <v>25</v>
      </c>
      <c r="B13" s="22" t="s">
        <v>8</v>
      </c>
      <c r="C13" s="55">
        <v>27.43</v>
      </c>
      <c r="D13" s="56">
        <v>34.22</v>
      </c>
      <c r="E13" s="142">
        <f>IF(C13="","",MAX(C13,D13))</f>
        <v>34.22</v>
      </c>
      <c r="F13" s="143">
        <f>IF(C13="","",RANK(E13,$E$6:$E$14,1))</f>
        <v>6</v>
      </c>
      <c r="G13" s="244">
        <v>125.18</v>
      </c>
      <c r="H13" s="244">
        <v>125.28</v>
      </c>
      <c r="I13" s="145">
        <v>20</v>
      </c>
      <c r="J13" s="146">
        <f t="shared" si="1"/>
        <v>145.28</v>
      </c>
      <c r="K13" s="146"/>
      <c r="L13" s="146"/>
      <c r="M13" s="145"/>
      <c r="N13" s="146">
        <f t="shared" si="2"/>
      </c>
      <c r="O13" s="45">
        <f>IF(J13="","",MIN(N13,J13))</f>
        <v>145.28</v>
      </c>
      <c r="P13" s="53">
        <f>IF(O13="","",RANK(O13,$O$6:$O$14,1))</f>
        <v>9</v>
      </c>
      <c r="Q13" s="147">
        <f t="shared" si="0"/>
        <v>15</v>
      </c>
      <c r="R13" s="69">
        <f>IF(Q13="","",RANK(Q13,$Q$6:$Q$14,1))</f>
        <v>7</v>
      </c>
      <c r="S13" s="102">
        <f>IF(R13="","",VLOOKUP(R13,'Bodové hodnocení'!$A$1:$B$20,2,FALSE))</f>
        <v>5</v>
      </c>
    </row>
    <row r="14" spans="1:19" ht="16.5" thickBot="1">
      <c r="A14" s="140" t="s">
        <v>26</v>
      </c>
      <c r="B14" s="22" t="s">
        <v>4</v>
      </c>
      <c r="C14" s="55" t="s">
        <v>81</v>
      </c>
      <c r="D14" s="56" t="s">
        <v>81</v>
      </c>
      <c r="E14" s="142" t="s">
        <v>81</v>
      </c>
      <c r="F14" s="143">
        <v>8</v>
      </c>
      <c r="G14" s="144">
        <v>89.28</v>
      </c>
      <c r="H14" s="144">
        <v>89.39</v>
      </c>
      <c r="I14" s="145">
        <v>10</v>
      </c>
      <c r="J14" s="146">
        <f t="shared" si="1"/>
        <v>99.39</v>
      </c>
      <c r="K14" s="146"/>
      <c r="L14" s="146"/>
      <c r="M14" s="145"/>
      <c r="N14" s="146">
        <f t="shared" si="2"/>
      </c>
      <c r="O14" s="45">
        <f>IF(J14="","",MIN(N14,J14))</f>
        <v>99.39</v>
      </c>
      <c r="P14" s="53">
        <f>IF(O14="","",RANK(O14,$O$6:$O$14,1))</f>
        <v>7</v>
      </c>
      <c r="Q14" s="147">
        <f t="shared" si="0"/>
        <v>15</v>
      </c>
      <c r="R14" s="69">
        <v>9</v>
      </c>
      <c r="S14" s="102">
        <f>IF(R14="","",VLOOKUP(R14,'Bodové hodnocení'!$A$1:$B$20,2,FALSE))</f>
        <v>3</v>
      </c>
    </row>
    <row r="15" spans="1:19" ht="16.5" thickBot="1">
      <c r="A15" s="46"/>
      <c r="B15" s="46"/>
      <c r="C15" s="47"/>
      <c r="D15" s="47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8"/>
      <c r="S15" s="49"/>
    </row>
    <row r="16" spans="1:19" ht="16.5" thickBot="1">
      <c r="A16" s="257" t="s">
        <v>46</v>
      </c>
      <c r="B16" s="258"/>
      <c r="C16" s="257" t="s">
        <v>34</v>
      </c>
      <c r="D16" s="261"/>
      <c r="E16" s="261"/>
      <c r="F16" s="258"/>
      <c r="G16" s="254" t="s">
        <v>47</v>
      </c>
      <c r="H16" s="254"/>
      <c r="I16" s="254"/>
      <c r="J16" s="254"/>
      <c r="K16" s="254"/>
      <c r="L16" s="254"/>
      <c r="M16" s="254"/>
      <c r="N16" s="254"/>
      <c r="O16" s="254"/>
      <c r="P16" s="254"/>
      <c r="Q16" s="267" t="s">
        <v>36</v>
      </c>
      <c r="R16" s="268" t="s">
        <v>37</v>
      </c>
      <c r="S16" s="269" t="s">
        <v>38</v>
      </c>
    </row>
    <row r="17" spans="1:19" ht="16.5" thickBot="1">
      <c r="A17" s="259"/>
      <c r="B17" s="260"/>
      <c r="C17" s="259"/>
      <c r="D17" s="262"/>
      <c r="E17" s="262"/>
      <c r="F17" s="260"/>
      <c r="G17" s="255" t="s">
        <v>51</v>
      </c>
      <c r="H17" s="256"/>
      <c r="I17" s="256"/>
      <c r="J17" s="256"/>
      <c r="K17" s="256" t="s">
        <v>52</v>
      </c>
      <c r="L17" s="256"/>
      <c r="M17" s="256"/>
      <c r="N17" s="256"/>
      <c r="O17" s="263" t="s">
        <v>42</v>
      </c>
      <c r="P17" s="265" t="s">
        <v>43</v>
      </c>
      <c r="Q17" s="267"/>
      <c r="R17" s="268"/>
      <c r="S17" s="269"/>
    </row>
    <row r="18" spans="1:19" ht="16.5" thickBot="1">
      <c r="A18" s="57" t="s">
        <v>39</v>
      </c>
      <c r="B18" s="36" t="s">
        <v>2</v>
      </c>
      <c r="C18" s="35" t="s">
        <v>40</v>
      </c>
      <c r="D18" s="37" t="s">
        <v>41</v>
      </c>
      <c r="E18" s="58" t="s">
        <v>42</v>
      </c>
      <c r="F18" s="39" t="s">
        <v>43</v>
      </c>
      <c r="G18" s="220" t="s">
        <v>44</v>
      </c>
      <c r="H18" s="40" t="s">
        <v>45</v>
      </c>
      <c r="I18" s="40" t="s">
        <v>48</v>
      </c>
      <c r="J18" s="40" t="s">
        <v>42</v>
      </c>
      <c r="K18" s="40" t="s">
        <v>44</v>
      </c>
      <c r="L18" s="40" t="s">
        <v>45</v>
      </c>
      <c r="M18" s="40" t="s">
        <v>48</v>
      </c>
      <c r="N18" s="40" t="s">
        <v>42</v>
      </c>
      <c r="O18" s="264"/>
      <c r="P18" s="266"/>
      <c r="Q18" s="267"/>
      <c r="R18" s="268"/>
      <c r="S18" s="269"/>
    </row>
    <row r="19" spans="1:19" ht="15.75">
      <c r="A19" s="41" t="s">
        <v>16</v>
      </c>
      <c r="B19" s="27" t="s">
        <v>24</v>
      </c>
      <c r="C19" s="148">
        <v>19.94</v>
      </c>
      <c r="D19" s="149">
        <v>21.09</v>
      </c>
      <c r="E19" s="142" t="s">
        <v>81</v>
      </c>
      <c r="F19" s="53">
        <v>9</v>
      </c>
      <c r="G19" s="150">
        <v>70.65</v>
      </c>
      <c r="H19" s="214">
        <v>70.65</v>
      </c>
      <c r="I19" s="151"/>
      <c r="J19" s="146">
        <f>IF(G19="","",MAX(G19,H19)+I19)</f>
        <v>70.65</v>
      </c>
      <c r="K19" s="152"/>
      <c r="L19" s="152"/>
      <c r="M19" s="151"/>
      <c r="N19" s="146">
        <f>IF(L19="","",MAX(K19,L19)+M19)</f>
      </c>
      <c r="O19" s="42">
        <f aca="true" t="shared" si="3" ref="O19:O30">IF(J19="","",MIN(N19,J19))</f>
        <v>70.65</v>
      </c>
      <c r="P19" s="52">
        <f>IF(O19="","",RANK(O19,$O$19:$O$30,1))</f>
        <v>7</v>
      </c>
      <c r="Q19" s="147">
        <f aca="true" t="shared" si="4" ref="Q19:Q28">IF(F19="","",SUM(P19,F19))</f>
        <v>16</v>
      </c>
      <c r="R19" s="69">
        <f>IF(Q19="","",RANK(Q19,$Q$19:$Q$30,1))</f>
        <v>10</v>
      </c>
      <c r="S19" s="102">
        <f>IF(R19="","",VLOOKUP(R19,'Bodové hodnocení'!$A$1:$B$20,2,FALSE))</f>
        <v>2</v>
      </c>
    </row>
    <row r="20" spans="1:19" ht="15.75">
      <c r="A20" s="44" t="s">
        <v>18</v>
      </c>
      <c r="B20" s="243" t="s">
        <v>31</v>
      </c>
      <c r="C20" s="55">
        <v>35.96</v>
      </c>
      <c r="D20" s="59">
        <v>37.69</v>
      </c>
      <c r="E20" s="142" t="s">
        <v>81</v>
      </c>
      <c r="F20" s="53">
        <v>9</v>
      </c>
      <c r="G20" s="144">
        <v>72.31</v>
      </c>
      <c r="H20" s="144">
        <v>72.69</v>
      </c>
      <c r="I20" s="145"/>
      <c r="J20" s="146">
        <f aca="true" t="shared" si="5" ref="J20:J30">IF(G20="","",MAX(G20,H20)+I20)</f>
        <v>72.69</v>
      </c>
      <c r="K20" s="146"/>
      <c r="L20" s="146"/>
      <c r="M20" s="145"/>
      <c r="N20" s="146">
        <f>IF(L20="","",MAX(K20,L20)+M20)</f>
      </c>
      <c r="O20" s="45">
        <f t="shared" si="3"/>
        <v>72.69</v>
      </c>
      <c r="P20" s="53">
        <f>IF(O20="","",RANK(O20,$O$19:$O$30,1))</f>
        <v>8</v>
      </c>
      <c r="Q20" s="147">
        <f t="shared" si="4"/>
        <v>17</v>
      </c>
      <c r="R20" s="69">
        <f>IF(Q20="","",RANK(Q20,$Q$19:$Q$30,1))</f>
        <v>11</v>
      </c>
      <c r="S20" s="102">
        <f>IF(R20="","",VLOOKUP(R20,'Bodové hodnocení'!$A$1:$B$20,2,FALSE))</f>
        <v>1</v>
      </c>
    </row>
    <row r="21" spans="1:19" ht="15.75">
      <c r="A21" s="44" t="s">
        <v>19</v>
      </c>
      <c r="B21" s="141" t="s">
        <v>14</v>
      </c>
      <c r="C21" s="55">
        <v>27.14</v>
      </c>
      <c r="D21" s="59">
        <v>23.46</v>
      </c>
      <c r="E21" s="142">
        <f aca="true" t="shared" si="6" ref="E19:E30">IF(C21="","",MAX(C21,D21))</f>
        <v>27.14</v>
      </c>
      <c r="F21" s="53">
        <f>IF(C21="","",RANK(E21,$E$19:$E$30,1))</f>
        <v>6</v>
      </c>
      <c r="G21" s="144">
        <v>65.88</v>
      </c>
      <c r="H21" s="144">
        <v>69.6</v>
      </c>
      <c r="I21" s="145"/>
      <c r="J21" s="146">
        <f t="shared" si="5"/>
        <v>69.6</v>
      </c>
      <c r="K21" s="146">
        <v>69.85</v>
      </c>
      <c r="L21" s="146">
        <v>69.27</v>
      </c>
      <c r="M21" s="145"/>
      <c r="N21" s="146">
        <f aca="true" t="shared" si="7" ref="N21:N30">IF(L21="","",MAX(K21,L21)+M21)</f>
        <v>69.85</v>
      </c>
      <c r="O21" s="45">
        <f t="shared" si="3"/>
        <v>69.6</v>
      </c>
      <c r="P21" s="53">
        <f>IF(O21="","",RANK(O21,$O$19:$O$30,1))</f>
        <v>6</v>
      </c>
      <c r="Q21" s="147">
        <f t="shared" si="4"/>
        <v>12</v>
      </c>
      <c r="R21" s="69">
        <f>IF(Q21="","",RANK(Q21,$Q$19:$Q$30,1))</f>
        <v>5</v>
      </c>
      <c r="S21" s="102">
        <f>IF(R21="","",VLOOKUP(R21,'Bodové hodnocení'!$A$1:$B$20,2,FALSE))</f>
        <v>7</v>
      </c>
    </row>
    <row r="22" spans="1:19" ht="15.75">
      <c r="A22" s="44" t="s">
        <v>20</v>
      </c>
      <c r="B22" s="141" t="s">
        <v>7</v>
      </c>
      <c r="C22" s="55">
        <v>24.66</v>
      </c>
      <c r="D22" s="59">
        <v>23.44</v>
      </c>
      <c r="E22" s="142">
        <f t="shared" si="6"/>
        <v>24.66</v>
      </c>
      <c r="F22" s="53">
        <f>IF(C22="","",RANK(E22,$E$19:$E$30,1))</f>
        <v>4</v>
      </c>
      <c r="G22" s="144">
        <v>84.06</v>
      </c>
      <c r="H22" s="144">
        <v>83.89</v>
      </c>
      <c r="I22" s="145"/>
      <c r="J22" s="146">
        <f t="shared" si="5"/>
        <v>84.06</v>
      </c>
      <c r="K22" s="146"/>
      <c r="L22" s="146"/>
      <c r="M22" s="145"/>
      <c r="N22" s="146">
        <f t="shared" si="7"/>
      </c>
      <c r="O22" s="45">
        <f t="shared" si="3"/>
        <v>84.06</v>
      </c>
      <c r="P22" s="53">
        <f>IF(O22="","",RANK(O22,$O$19:$O$30,1))</f>
        <v>11</v>
      </c>
      <c r="Q22" s="147">
        <f t="shared" si="4"/>
        <v>15</v>
      </c>
      <c r="R22" s="69">
        <f>IF(Q22="","",RANK(Q22,$Q$19:$Q$30,1))</f>
        <v>9</v>
      </c>
      <c r="S22" s="102">
        <f>IF(R22="","",VLOOKUP(R22,'Bodové hodnocení'!$A$1:$B$20,2,FALSE))</f>
        <v>3</v>
      </c>
    </row>
    <row r="23" spans="1:19" ht="15.75">
      <c r="A23" s="44" t="s">
        <v>21</v>
      </c>
      <c r="B23" s="19" t="s">
        <v>6</v>
      </c>
      <c r="C23" s="55">
        <v>22.34</v>
      </c>
      <c r="D23" s="59">
        <v>22.56</v>
      </c>
      <c r="E23" s="142">
        <f t="shared" si="6"/>
        <v>22.56</v>
      </c>
      <c r="F23" s="53">
        <f>IF(C23="","",RANK(E23,$E$19:$E$30,1))</f>
        <v>1</v>
      </c>
      <c r="G23" s="144">
        <v>77.38</v>
      </c>
      <c r="H23" s="144">
        <v>77.42</v>
      </c>
      <c r="I23" s="145"/>
      <c r="J23" s="146">
        <f t="shared" si="5"/>
        <v>77.42</v>
      </c>
      <c r="K23" s="146"/>
      <c r="L23" s="146"/>
      <c r="M23" s="145"/>
      <c r="N23" s="146">
        <f t="shared" si="7"/>
      </c>
      <c r="O23" s="45">
        <f t="shared" si="3"/>
        <v>77.42</v>
      </c>
      <c r="P23" s="53">
        <f>IF(O23="","",RANK(O23,$O$19:$O$30,1))</f>
        <v>10</v>
      </c>
      <c r="Q23" s="147">
        <f t="shared" si="4"/>
        <v>11</v>
      </c>
      <c r="R23" s="69">
        <f>IF(Q23="","",RANK(Q23,$Q$19:$Q$30,1))</f>
        <v>4</v>
      </c>
      <c r="S23" s="102">
        <f>IF(R23="","",VLOOKUP(R23,'Bodové hodnocení'!$A$1:$B$20,2,FALSE))</f>
        <v>8</v>
      </c>
    </row>
    <row r="24" spans="1:19" ht="15.75">
      <c r="A24" s="44" t="s">
        <v>22</v>
      </c>
      <c r="B24" s="19" t="s">
        <v>5</v>
      </c>
      <c r="C24" s="55">
        <v>21.49</v>
      </c>
      <c r="D24" s="59">
        <v>22.49</v>
      </c>
      <c r="E24" s="142" t="s">
        <v>81</v>
      </c>
      <c r="F24" s="53">
        <v>9</v>
      </c>
      <c r="G24" s="144">
        <v>61.96</v>
      </c>
      <c r="H24" s="144">
        <v>62.06</v>
      </c>
      <c r="I24" s="145"/>
      <c r="J24" s="146">
        <f t="shared" si="5"/>
        <v>62.06</v>
      </c>
      <c r="K24" s="146"/>
      <c r="L24" s="146"/>
      <c r="M24" s="145"/>
      <c r="N24" s="146">
        <f t="shared" si="7"/>
      </c>
      <c r="O24" s="45">
        <f t="shared" si="3"/>
        <v>62.06</v>
      </c>
      <c r="P24" s="53">
        <f>IF(O24="","",RANK(O24,$O$19:$O$30,1))</f>
        <v>1</v>
      </c>
      <c r="Q24" s="147">
        <f t="shared" si="4"/>
        <v>10</v>
      </c>
      <c r="R24" s="69">
        <f>IF(Q24="","",RANK(Q24,$Q$19:$Q$30,1))</f>
        <v>3</v>
      </c>
      <c r="S24" s="102">
        <f>IF(R24="","",VLOOKUP(R24,'Bodové hodnocení'!$A$1:$B$20,2,FALSE))</f>
        <v>9</v>
      </c>
    </row>
    <row r="25" spans="1:19" ht="15.75">
      <c r="A25" s="44" t="s">
        <v>23</v>
      </c>
      <c r="B25" s="22" t="s">
        <v>4</v>
      </c>
      <c r="C25" s="55">
        <v>24.25</v>
      </c>
      <c r="D25" s="59">
        <v>26.31</v>
      </c>
      <c r="E25" s="142">
        <f t="shared" si="6"/>
        <v>26.31</v>
      </c>
      <c r="F25" s="53">
        <f>IF(C25="","",RANK(E25,$E$19:$E$30,1))</f>
        <v>5</v>
      </c>
      <c r="G25" s="144">
        <v>67.07</v>
      </c>
      <c r="H25" s="144">
        <v>67.13</v>
      </c>
      <c r="I25" s="145">
        <v>10</v>
      </c>
      <c r="J25" s="146">
        <f t="shared" si="5"/>
        <v>77.13</v>
      </c>
      <c r="K25" s="146">
        <v>86.69</v>
      </c>
      <c r="L25" s="146">
        <v>86.88</v>
      </c>
      <c r="M25" s="145"/>
      <c r="N25" s="146">
        <f t="shared" si="7"/>
        <v>86.88</v>
      </c>
      <c r="O25" s="45">
        <f t="shared" si="3"/>
        <v>77.13</v>
      </c>
      <c r="P25" s="53">
        <f>IF(O25="","",RANK(O25,$O$19:$O$30,1))</f>
        <v>9</v>
      </c>
      <c r="Q25" s="147">
        <f t="shared" si="4"/>
        <v>14</v>
      </c>
      <c r="R25" s="69">
        <f>IF(Q25="","",RANK(Q25,$Q$19:$Q$30,1))</f>
        <v>7</v>
      </c>
      <c r="S25" s="102">
        <f>IF(R25="","",VLOOKUP(R25,'Bodové hodnocení'!$A$1:$B$20,2,FALSE))</f>
        <v>5</v>
      </c>
    </row>
    <row r="26" spans="1:19" ht="15.75">
      <c r="A26" s="44" t="s">
        <v>25</v>
      </c>
      <c r="B26" s="22" t="s">
        <v>67</v>
      </c>
      <c r="C26" s="55">
        <v>23.05</v>
      </c>
      <c r="D26" s="59">
        <v>24.41</v>
      </c>
      <c r="E26" s="142">
        <f t="shared" si="6"/>
        <v>24.41</v>
      </c>
      <c r="F26" s="53">
        <f>IF(C26="","",RANK(E26,$E$19:$E$30,1))</f>
        <v>3</v>
      </c>
      <c r="G26" s="144">
        <v>63.77</v>
      </c>
      <c r="H26" s="144">
        <v>64.07</v>
      </c>
      <c r="I26" s="145"/>
      <c r="J26" s="146">
        <f t="shared" si="5"/>
        <v>64.07</v>
      </c>
      <c r="K26" s="146"/>
      <c r="L26" s="146"/>
      <c r="M26" s="145"/>
      <c r="N26" s="146">
        <f t="shared" si="7"/>
      </c>
      <c r="O26" s="45">
        <f t="shared" si="3"/>
        <v>64.07</v>
      </c>
      <c r="P26" s="53">
        <f>IF(O26="","",RANK(O26,$O$19:$O$30,1))</f>
        <v>2</v>
      </c>
      <c r="Q26" s="147">
        <f t="shared" si="4"/>
        <v>5</v>
      </c>
      <c r="R26" s="69">
        <v>2</v>
      </c>
      <c r="S26" s="102">
        <f>IF(R26="","",VLOOKUP(R26,'Bodové hodnocení'!$A$1:$B$20,2,FALSE))</f>
        <v>10</v>
      </c>
    </row>
    <row r="27" spans="1:19" ht="15.75">
      <c r="A27" s="44" t="s">
        <v>26</v>
      </c>
      <c r="B27" s="22" t="s">
        <v>10</v>
      </c>
      <c r="C27" s="55">
        <v>29.81</v>
      </c>
      <c r="D27" s="59">
        <v>30</v>
      </c>
      <c r="E27" s="142">
        <f t="shared" si="6"/>
        <v>30</v>
      </c>
      <c r="F27" s="53">
        <f>IF(C27="","",RANK(E27,$E$19:$E$30,1))</f>
        <v>7</v>
      </c>
      <c r="G27" s="144">
        <v>109.42</v>
      </c>
      <c r="H27" s="144">
        <v>109.63</v>
      </c>
      <c r="I27" s="145">
        <v>20</v>
      </c>
      <c r="J27" s="146">
        <f t="shared" si="5"/>
        <v>129.63</v>
      </c>
      <c r="K27" s="146"/>
      <c r="L27" s="146"/>
      <c r="M27" s="145"/>
      <c r="N27" s="146">
        <f t="shared" si="7"/>
      </c>
      <c r="O27" s="45">
        <f t="shared" si="3"/>
        <v>129.63</v>
      </c>
      <c r="P27" s="53">
        <f>IF(O27="","",RANK(O27,$O$19:$O$30,1))</f>
        <v>12</v>
      </c>
      <c r="Q27" s="147">
        <f t="shared" si="4"/>
        <v>19</v>
      </c>
      <c r="R27" s="69">
        <f>IF(Q27="","",RANK(Q27,$Q$19:$Q$30,1))</f>
        <v>12</v>
      </c>
      <c r="S27" s="102">
        <f>IF(R27="","",VLOOKUP(R27,'Bodové hodnocení'!$A$1:$B$20,2,FALSE))</f>
        <v>1</v>
      </c>
    </row>
    <row r="28" spans="1:19" ht="15.75">
      <c r="A28" s="44" t="s">
        <v>27</v>
      </c>
      <c r="B28" s="19" t="s">
        <v>17</v>
      </c>
      <c r="C28" s="153">
        <v>33.86</v>
      </c>
      <c r="D28" s="59">
        <v>35.53</v>
      </c>
      <c r="E28" s="154">
        <f t="shared" si="6"/>
        <v>35.53</v>
      </c>
      <c r="F28" s="53">
        <f>IF(C28="","",RANK(E28,$E$19:$E$30,1))</f>
        <v>8</v>
      </c>
      <c r="G28" s="144">
        <v>58.02</v>
      </c>
      <c r="H28" s="144">
        <v>59</v>
      </c>
      <c r="I28" s="145">
        <v>10</v>
      </c>
      <c r="J28" s="146">
        <f t="shared" si="5"/>
        <v>69</v>
      </c>
      <c r="K28" s="146"/>
      <c r="L28" s="146"/>
      <c r="M28" s="145"/>
      <c r="N28" s="146">
        <f t="shared" si="7"/>
      </c>
      <c r="O28" s="45">
        <f t="shared" si="3"/>
        <v>69</v>
      </c>
      <c r="P28" s="53">
        <f>IF(O28="","",RANK(O28,$O$19:$O$30,1))</f>
        <v>4</v>
      </c>
      <c r="Q28" s="147">
        <f t="shared" si="4"/>
        <v>12</v>
      </c>
      <c r="R28" s="69">
        <v>6</v>
      </c>
      <c r="S28" s="102">
        <f>IF(R28="","",VLOOKUP(R28,'Bodové hodnocení'!$A$1:$B$20,2,FALSE))</f>
        <v>6</v>
      </c>
    </row>
    <row r="29" spans="1:19" ht="15.75">
      <c r="A29" s="44" t="s">
        <v>28</v>
      </c>
      <c r="B29" s="22" t="s">
        <v>12</v>
      </c>
      <c r="C29" s="153">
        <v>37.81</v>
      </c>
      <c r="D29" s="59" t="s">
        <v>81</v>
      </c>
      <c r="E29" s="154" t="s">
        <v>81</v>
      </c>
      <c r="F29" s="53">
        <v>9</v>
      </c>
      <c r="G29" s="144">
        <v>69.36</v>
      </c>
      <c r="H29" s="144">
        <v>69.36</v>
      </c>
      <c r="I29" s="145"/>
      <c r="J29" s="146">
        <f t="shared" si="5"/>
        <v>69.36</v>
      </c>
      <c r="K29" s="146">
        <v>94.85</v>
      </c>
      <c r="L29" s="146">
        <v>94.88</v>
      </c>
      <c r="M29" s="145"/>
      <c r="N29" s="146">
        <f t="shared" si="7"/>
        <v>94.88</v>
      </c>
      <c r="O29" s="45">
        <f>IF(J29="","",MIN(N29,J29))</f>
        <v>69.36</v>
      </c>
      <c r="P29" s="53">
        <f>IF(O29="","",RANK(O29,$O$19:$O$30,1))</f>
        <v>5</v>
      </c>
      <c r="Q29" s="147">
        <f>IF(F29="","",SUM(P29,F29))</f>
        <v>14</v>
      </c>
      <c r="R29" s="69">
        <v>8</v>
      </c>
      <c r="S29" s="102">
        <f>IF(R29="","",VLOOKUP(R29,'Bodové hodnocení'!$A$1:$B$20,2,FALSE))</f>
        <v>4</v>
      </c>
    </row>
    <row r="30" spans="1:19" ht="16.5" thickBot="1">
      <c r="A30" s="44" t="s">
        <v>30</v>
      </c>
      <c r="B30" s="23" t="s">
        <v>8</v>
      </c>
      <c r="C30" s="153">
        <v>23.24</v>
      </c>
      <c r="D30" s="59">
        <v>20.02</v>
      </c>
      <c r="E30" s="154">
        <f t="shared" si="6"/>
        <v>23.24</v>
      </c>
      <c r="F30" s="53">
        <f>IF(C30="","",RANK(E30,$E$19:$E$30,1))</f>
        <v>2</v>
      </c>
      <c r="G30" s="144">
        <v>57.68</v>
      </c>
      <c r="H30" s="144">
        <v>57.25</v>
      </c>
      <c r="I30" s="145">
        <v>10</v>
      </c>
      <c r="J30" s="146">
        <f t="shared" si="5"/>
        <v>67.68</v>
      </c>
      <c r="K30" s="146"/>
      <c r="L30" s="146"/>
      <c r="M30" s="145"/>
      <c r="N30" s="146">
        <f t="shared" si="7"/>
      </c>
      <c r="O30" s="45">
        <f t="shared" si="3"/>
        <v>67.68</v>
      </c>
      <c r="P30" s="53">
        <f>IF(O30="","",RANK(O30,$O$19:$O$30,1))</f>
        <v>3</v>
      </c>
      <c r="Q30" s="147">
        <f>IF(F30="","",SUM(P30,F30))</f>
        <v>5</v>
      </c>
      <c r="R30" s="69">
        <f>IF(Q30="","",RANK(Q30,$Q$19:$Q$30,1))</f>
        <v>1</v>
      </c>
      <c r="S30" s="102">
        <f>IF(R30="","",VLOOKUP(R30,'Bodové hodnocení'!$A$1:$B$20,2,FALSE))</f>
        <v>11</v>
      </c>
    </row>
    <row r="31" spans="1:19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54"/>
      <c r="Q31" s="67"/>
      <c r="R31" s="224"/>
      <c r="S31" s="224"/>
    </row>
  </sheetData>
  <sheetProtection selectLockedCells="1" selectUnlockedCells="1"/>
  <mergeCells count="21">
    <mergeCell ref="C3:F4"/>
    <mergeCell ref="R3:R5"/>
    <mergeCell ref="A16:B17"/>
    <mergeCell ref="C16:F17"/>
    <mergeCell ref="G16:P16"/>
    <mergeCell ref="Q16:Q18"/>
    <mergeCell ref="G4:J4"/>
    <mergeCell ref="K4:N4"/>
    <mergeCell ref="O4:O5"/>
    <mergeCell ref="P4:P5"/>
    <mergeCell ref="A3:B4"/>
    <mergeCell ref="S3:S5"/>
    <mergeCell ref="G3:P3"/>
    <mergeCell ref="A1:S1"/>
    <mergeCell ref="R16:R18"/>
    <mergeCell ref="S16:S18"/>
    <mergeCell ref="G17:J17"/>
    <mergeCell ref="K17:N17"/>
    <mergeCell ref="O17:O18"/>
    <mergeCell ref="P17:P18"/>
    <mergeCell ref="Q3:Q5"/>
  </mergeCells>
  <conditionalFormatting sqref="A6:S14">
    <cfRule type="expression" priority="2" dxfId="0" stopIfTrue="1">
      <formula>MOD(ROW(IQ65514)-ROW($A$5)+$Y$1,$Z$1+$Y$1)&lt;$Z$1</formula>
    </cfRule>
  </conditionalFormatting>
  <conditionalFormatting sqref="A19:S30">
    <cfRule type="expression" priority="1" dxfId="0" stopIfTrue="1">
      <formula>MOD(ROW(IM65526)-ROW($A$5)+$Y$1,$Z$1+$Y$1)&lt;$Z$1</formula>
    </cfRule>
  </conditionalFormatting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60" r:id="rId1"/>
  <headerFooter alignWithMargins="0">
    <oddFooter>&amp;CHlučinská liga mládeže - 9. ročník 2020 / 2021&amp;RPro HLM zpracoval Durlák Jan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80" workbookViewId="0" topLeftCell="A1">
      <selection activeCell="I37" sqref="I3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7" width="11.57421875" style="0" customWidth="1"/>
    <col min="18" max="18" width="11.57421875" style="32" customWidth="1"/>
    <col min="19" max="19" width="11.57421875" style="60" customWidth="1"/>
    <col min="20" max="21" width="9.140625" style="33" customWidth="1"/>
    <col min="22" max="22" width="9.140625" style="32" customWidth="1"/>
  </cols>
  <sheetData>
    <row r="1" spans="1:26" ht="23.25" thickBot="1">
      <c r="A1" s="270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5.75" customHeight="1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21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  <c r="T6" s="43"/>
      <c r="U6" s="43"/>
    </row>
    <row r="7" spans="1:21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  <c r="T7" s="43"/>
      <c r="U7" s="43"/>
    </row>
    <row r="8" spans="1:21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  <c r="T8" s="43"/>
      <c r="U8" s="43"/>
    </row>
    <row r="9" spans="1:21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  <c r="T9" s="43"/>
      <c r="U9" s="43"/>
    </row>
    <row r="10" spans="1:21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  <c r="T10" s="43"/>
      <c r="U10" s="43"/>
    </row>
    <row r="11" spans="1:21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  <c r="T11" s="43"/>
      <c r="U11" s="43"/>
    </row>
    <row r="12" spans="1:21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  <c r="T12" s="43"/>
      <c r="U12" s="43"/>
    </row>
    <row r="13" spans="1:21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  <c r="T13" s="43"/>
      <c r="U13" s="43"/>
    </row>
    <row r="14" spans="1:21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  <c r="T14" s="43"/>
      <c r="U14" s="43"/>
    </row>
    <row r="15" spans="1:21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  <c r="T15" s="43"/>
      <c r="U15" s="43"/>
    </row>
    <row r="16" spans="1:21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  <c r="T16" s="43"/>
      <c r="U16" s="43"/>
    </row>
    <row r="17" spans="1:21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  <c r="T17" s="43"/>
      <c r="U17" s="43"/>
    </row>
    <row r="18" spans="1:21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  <c r="T18" s="43"/>
      <c r="U18" s="43"/>
    </row>
    <row r="19" spans="1:21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  <c r="T19" s="43"/>
      <c r="U19" s="43"/>
    </row>
    <row r="20" spans="1:21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  <c r="T20" s="43"/>
      <c r="U20" s="43"/>
    </row>
    <row r="21" spans="1:21" ht="16.5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  <c r="T21" s="43"/>
      <c r="U21" s="50"/>
    </row>
    <row r="22" spans="1:21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  <c r="T22" s="43"/>
      <c r="U22" s="50"/>
    </row>
    <row r="23" spans="1:21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  <c r="T23" s="43"/>
      <c r="U23" s="51">
        <f>IF(T23="","",VLOOKUP(T23,'Bodové hodnocení'!$A$1:$B$20,2,FALSE))</f>
      </c>
    </row>
    <row r="24" spans="1:21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152">
        <f aca="true" t="shared" si="10" ref="O24:O36">IF(J24="","",MIN(N24,J24))</f>
      </c>
      <c r="P24" s="236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  <c r="T24" s="43"/>
      <c r="U24" s="51">
        <f>IF(T24="","",VLOOKUP(T24,'Bodové hodnocení'!$A$1:$B$20,2,FALSE))</f>
      </c>
    </row>
    <row r="25" spans="1:21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146">
        <f t="shared" si="10"/>
      </c>
      <c r="P25" s="237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  <c r="T25" s="43"/>
      <c r="U25" s="50"/>
    </row>
    <row r="26" spans="1:21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146">
        <f t="shared" si="10"/>
      </c>
      <c r="P26" s="237">
        <f t="shared" si="11"/>
      </c>
      <c r="Q26" s="147">
        <f t="shared" si="12"/>
      </c>
      <c r="R26" s="69"/>
      <c r="S26" s="102">
        <f>IF(R26="","",VLOOKUP(R26,'Bodové hodnocení'!$A$1:$B$20,2,FALSE))</f>
      </c>
      <c r="T26" s="43"/>
      <c r="U26" s="43"/>
    </row>
    <row r="27" spans="1:19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146">
        <f t="shared" si="10"/>
      </c>
      <c r="P27" s="237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146">
        <f t="shared" si="10"/>
      </c>
      <c r="P28" s="237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146">
        <f t="shared" si="10"/>
      </c>
      <c r="P29" s="237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146">
        <f t="shared" si="10"/>
      </c>
      <c r="P30" s="237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146">
        <f t="shared" si="10"/>
      </c>
      <c r="P31" s="237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146">
        <f t="shared" si="10"/>
      </c>
      <c r="P32" s="237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146">
        <f t="shared" si="10"/>
      </c>
      <c r="P33" s="237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146"/>
      <c r="P34" s="237"/>
      <c r="Q34" s="147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146">
        <f t="shared" si="10"/>
      </c>
      <c r="P35" s="237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44" t="s">
        <v>32</v>
      </c>
      <c r="B36" s="22" t="s">
        <v>5</v>
      </c>
      <c r="C36" s="155"/>
      <c r="D36" s="156"/>
      <c r="E36" s="157">
        <f>IF(C36="","",MAX(C36,D36))</f>
      </c>
      <c r="F36" s="53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60">
        <f t="shared" si="10"/>
      </c>
      <c r="P36" s="237">
        <f>IF(O36="","",RANK(O36,$O$24:$O$36,1))</f>
      </c>
      <c r="Q36" s="161">
        <f>IF(F36="","",SUM(P36,F36))</f>
      </c>
      <c r="R36" s="136">
        <f>IF(Q36="","",RANK(Q36,$Q$24:$Q$36,1))</f>
      </c>
      <c r="S36" s="131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4"/>
      <c r="S37" s="67"/>
    </row>
  </sheetData>
  <sheetProtection selectLockedCells="1" selectUnlockedCells="1"/>
  <mergeCells count="21">
    <mergeCell ref="C3:F4"/>
    <mergeCell ref="P22:P23"/>
    <mergeCell ref="K4:N4"/>
    <mergeCell ref="Q21:Q23"/>
    <mergeCell ref="R21:R23"/>
    <mergeCell ref="S21:S23"/>
    <mergeCell ref="A1:S1"/>
    <mergeCell ref="G3:P3"/>
    <mergeCell ref="Q3:Q5"/>
    <mergeCell ref="R3:R5"/>
    <mergeCell ref="S3:S5"/>
    <mergeCell ref="G21:P21"/>
    <mergeCell ref="G4:J4"/>
    <mergeCell ref="A3:B4"/>
    <mergeCell ref="A21:B22"/>
    <mergeCell ref="C21:F22"/>
    <mergeCell ref="O4:O5"/>
    <mergeCell ref="P4:P5"/>
    <mergeCell ref="G22:J22"/>
    <mergeCell ref="K22:N22"/>
    <mergeCell ref="O22:O23"/>
  </mergeCells>
  <conditionalFormatting sqref="A6:S19">
    <cfRule type="expression" priority="1" dxfId="0" stopIfTrue="1">
      <formula>MOD(ROW(A65523)-ROW($A$5)+$Y$1,$Z$1+$Y$1)&lt;$Z$1</formula>
    </cfRule>
    <cfRule type="expression" priority="3" dxfId="0" stopIfTrue="1">
      <formula>MOD(ROW(A5)-ROW($A$5)+$Y$1,$Z$1+$Y$1)&lt;$Z$1</formula>
    </cfRule>
  </conditionalFormatting>
  <conditionalFormatting sqref="A24:S36">
    <cfRule type="expression" priority="2" dxfId="0" stopIfTrue="1">
      <formula>MOD(ROW(IR18)-ROW($A$5)+$Y$1,$Z$1+$Y$1)&lt;$Z$1</formula>
    </cfRule>
  </conditionalFormatting>
  <printOptions/>
  <pageMargins left="0.7874015748031497" right="0.4330708661417323" top="0.7874015748031497" bottom="0.7480314960629921" header="0.31496062992125984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100" zoomScalePageLayoutView="0" workbookViewId="0" topLeftCell="A1">
      <selection activeCell="Z33" sqref="Z3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9.140625" style="33" customWidth="1"/>
    <col min="20" max="20" width="9.140625" style="32" customWidth="1"/>
  </cols>
  <sheetData>
    <row r="1" spans="1:26" ht="22.5">
      <c r="A1" s="271" t="s">
        <v>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5.75" customHeight="1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20" s="209" customFormat="1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  <c r="T6" s="208"/>
    </row>
    <row r="7" spans="1:20" s="209" customFormat="1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  <c r="T7" s="208"/>
    </row>
    <row r="8" spans="1:20" s="209" customFormat="1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  <c r="T8" s="208"/>
    </row>
    <row r="9" spans="1:20" s="209" customFormat="1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  <c r="T9" s="208"/>
    </row>
    <row r="10" spans="1:20" s="209" customFormat="1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  <c r="T10" s="208"/>
    </row>
    <row r="11" spans="1:20" s="209" customFormat="1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  <c r="T11" s="208"/>
    </row>
    <row r="12" spans="1:20" s="209" customFormat="1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  <c r="T12" s="208"/>
    </row>
    <row r="13" spans="1:20" s="209" customFormat="1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  <c r="T13" s="208"/>
    </row>
    <row r="14" spans="1:20" s="209" customFormat="1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  <c r="T14" s="208"/>
    </row>
    <row r="15" spans="1:20" s="209" customFormat="1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  <c r="T15" s="208"/>
    </row>
    <row r="16" spans="1:20" s="209" customFormat="1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  <c r="T16" s="208"/>
    </row>
    <row r="17" spans="1:20" s="209" customFormat="1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  <c r="T17" s="208"/>
    </row>
    <row r="18" spans="1:20" s="209" customFormat="1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  <c r="T18" s="208"/>
    </row>
    <row r="19" spans="1:20" s="209" customFormat="1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  <c r="T19" s="208"/>
    </row>
    <row r="20" spans="1:19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</row>
    <row r="21" spans="1:19" ht="15.75" customHeight="1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</row>
    <row r="22" spans="1:19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</row>
    <row r="23" spans="1:19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</row>
    <row r="24" spans="1:20" s="209" customFormat="1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42">
        <f aca="true" t="shared" si="10" ref="O24:O36">IF(J24="","",MIN(N24,J24))</f>
      </c>
      <c r="P24" s="52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  <c r="T24" s="208"/>
    </row>
    <row r="25" spans="1:20" s="209" customFormat="1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45">
        <f t="shared" si="10"/>
      </c>
      <c r="P25" s="53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  <c r="T25" s="208"/>
    </row>
    <row r="26" spans="1:20" s="209" customFormat="1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45">
        <f t="shared" si="10"/>
      </c>
      <c r="P26" s="53">
        <f t="shared" si="11"/>
      </c>
      <c r="Q26" s="147">
        <f t="shared" si="12"/>
      </c>
      <c r="R26" s="69">
        <f t="shared" si="13"/>
      </c>
      <c r="S26" s="102">
        <f>IF(R26="","",VLOOKUP(R26,'Bodové hodnocení'!$A$1:$B$20,2,FALSE))</f>
      </c>
      <c r="T26" s="208"/>
    </row>
    <row r="27" spans="1:20" s="209" customFormat="1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45">
        <f t="shared" si="10"/>
      </c>
      <c r="P27" s="53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  <c r="T27" s="208"/>
    </row>
    <row r="28" spans="1:20" s="209" customFormat="1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45">
        <f t="shared" si="10"/>
      </c>
      <c r="P28" s="53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  <c r="T28" s="208"/>
    </row>
    <row r="29" spans="1:20" s="209" customFormat="1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45">
        <f t="shared" si="10"/>
      </c>
      <c r="P29" s="53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  <c r="T29" s="208"/>
    </row>
    <row r="30" spans="1:20" s="209" customFormat="1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45">
        <f t="shared" si="10"/>
      </c>
      <c r="P30" s="53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  <c r="T30" s="208"/>
    </row>
    <row r="31" spans="1:20" s="209" customFormat="1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45">
        <f t="shared" si="10"/>
      </c>
      <c r="P31" s="53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  <c r="T31" s="208"/>
    </row>
    <row r="32" spans="1:20" s="209" customFormat="1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45">
        <f t="shared" si="10"/>
      </c>
      <c r="P32" s="53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  <c r="T32" s="208"/>
    </row>
    <row r="33" spans="1:20" s="209" customFormat="1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45">
        <f t="shared" si="10"/>
      </c>
      <c r="P33" s="53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  <c r="T33" s="208"/>
    </row>
    <row r="34" spans="1:20" s="209" customFormat="1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45"/>
      <c r="P34" s="53"/>
      <c r="Q34" s="147"/>
      <c r="R34" s="69"/>
      <c r="S34" s="102">
        <f>IF(R34="","",VLOOKUP(R34,'Bodové hodnocení'!$A$1:$B$20,2,FALSE))</f>
      </c>
      <c r="T34" s="208"/>
    </row>
    <row r="35" spans="1:20" s="209" customFormat="1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45">
        <f t="shared" si="10"/>
      </c>
      <c r="P35" s="53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  <c r="T35" s="208"/>
    </row>
    <row r="36" spans="1:20" s="209" customFormat="1" ht="16.5" thickBot="1">
      <c r="A36" s="133" t="s">
        <v>32</v>
      </c>
      <c r="B36" s="111" t="s">
        <v>5</v>
      </c>
      <c r="C36" s="155"/>
      <c r="D36" s="156"/>
      <c r="E36" s="157">
        <f>IF(C36="","",MAX(C36,D36))</f>
      </c>
      <c r="F36" s="134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35">
        <f t="shared" si="10"/>
      </c>
      <c r="P36" s="53">
        <f>IF(O36="","",RANK(O36,$O$24:$O$36,1))</f>
      </c>
      <c r="Q36" s="161">
        <f>IF(F36="","",SUM(P36,F36))</f>
      </c>
      <c r="R36" s="136">
        <f>IF(Q36="","",RANK(Q36,$Q$24:$Q$36,1))</f>
      </c>
      <c r="S36" s="131">
        <f>IF(R36="","",VLOOKUP(R36,'Bodové hodnocení'!$A$1:$B$20,2,FALSE))</f>
      </c>
      <c r="T36" s="208"/>
    </row>
    <row r="37" spans="1:17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</row>
  </sheetData>
  <sheetProtection selectLockedCells="1" selectUnlockedCells="1"/>
  <mergeCells count="21">
    <mergeCell ref="R3:R5"/>
    <mergeCell ref="Q21:Q23"/>
    <mergeCell ref="A1:S1"/>
    <mergeCell ref="G21:P21"/>
    <mergeCell ref="R21:R23"/>
    <mergeCell ref="S21:S23"/>
    <mergeCell ref="G22:J22"/>
    <mergeCell ref="K22:N22"/>
    <mergeCell ref="O22:O23"/>
    <mergeCell ref="P22:P23"/>
    <mergeCell ref="G3:P3"/>
    <mergeCell ref="A21:B22"/>
    <mergeCell ref="Q3:Q5"/>
    <mergeCell ref="C3:F4"/>
    <mergeCell ref="A3:B4"/>
    <mergeCell ref="C21:F22"/>
    <mergeCell ref="S3:S5"/>
    <mergeCell ref="G4:J4"/>
    <mergeCell ref="K4:N4"/>
    <mergeCell ref="O4:O5"/>
    <mergeCell ref="P4:P5"/>
  </mergeCells>
  <conditionalFormatting sqref="A6:S19">
    <cfRule type="expression" priority="2" dxfId="0" stopIfTrue="1">
      <formula>MOD(ROW(IS65519)-ROW($A$5)+$Y$1,$Z$1+$Y$1)&lt;$Z$1</formula>
    </cfRule>
  </conditionalFormatting>
  <conditionalFormatting sqref="A24:S36">
    <cfRule type="expression" priority="1" dxfId="0" stopIfTrue="1">
      <formula>MOD(ROW(IS1)-ROW($A$5)+$Y$1,$Z$1+$Y$1)&lt;$Z$1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1" r:id="rId1"/>
  <headerFooter alignWithMargins="0">
    <oddFooter>&amp;CHlučinská liga mládeže - 9. ročník 2020 / 2021&amp;RPro HLM zpracoval Durlák Jan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9.140625" style="70" customWidth="1"/>
    <col min="2" max="2" width="20.8515625" style="70" customWidth="1"/>
    <col min="3" max="3" width="11.57421875" style="17" customWidth="1"/>
    <col min="4" max="8" width="11.57421875" style="70" customWidth="1"/>
    <col min="9" max="9" width="11.57421875" style="71" customWidth="1"/>
    <col min="10" max="10" width="11.57421875" style="70" customWidth="1"/>
    <col min="11" max="11" width="9.7109375" style="99" customWidth="1"/>
    <col min="12" max="17" width="9.140625" style="98" customWidth="1"/>
    <col min="18" max="16384" width="9.140625" style="17" customWidth="1"/>
  </cols>
  <sheetData>
    <row r="1" spans="1:26" ht="26.25" customHeight="1">
      <c r="A1" s="273" t="s">
        <v>73</v>
      </c>
      <c r="B1" s="273"/>
      <c r="C1" s="273"/>
      <c r="D1" s="273"/>
      <c r="E1" s="273"/>
      <c r="F1" s="273"/>
      <c r="G1" s="273"/>
      <c r="H1" s="273"/>
      <c r="I1" s="273"/>
      <c r="J1" s="273"/>
      <c r="K1" s="97"/>
      <c r="Y1" s="17">
        <v>1</v>
      </c>
      <c r="Z1" s="17">
        <v>1</v>
      </c>
    </row>
    <row r="2" spans="1:10" ht="28.5" thickBot="1">
      <c r="A2" s="274" t="s">
        <v>58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7" s="72" customFormat="1" ht="18" customHeight="1" thickBot="1">
      <c r="A3" s="91" t="s">
        <v>59</v>
      </c>
      <c r="B3" s="92" t="s">
        <v>2</v>
      </c>
      <c r="C3" s="128" t="s">
        <v>44</v>
      </c>
      <c r="D3" s="129" t="s">
        <v>56</v>
      </c>
      <c r="E3" s="129" t="s">
        <v>60</v>
      </c>
      <c r="F3" s="129" t="s">
        <v>61</v>
      </c>
      <c r="G3" s="130" t="s">
        <v>62</v>
      </c>
      <c r="H3" s="93" t="s">
        <v>63</v>
      </c>
      <c r="I3" s="94" t="s">
        <v>64</v>
      </c>
      <c r="J3" s="95" t="s">
        <v>38</v>
      </c>
      <c r="K3" s="100"/>
      <c r="L3" s="100"/>
      <c r="M3" s="100"/>
      <c r="N3" s="100"/>
      <c r="O3" s="100"/>
      <c r="P3" s="100"/>
      <c r="Q3" s="100"/>
    </row>
    <row r="4" spans="1:17" s="72" customFormat="1" ht="18" customHeight="1">
      <c r="A4" s="96" t="s">
        <v>16</v>
      </c>
      <c r="B4" s="27" t="s">
        <v>67</v>
      </c>
      <c r="C4" s="168"/>
      <c r="D4" s="169"/>
      <c r="E4" s="169"/>
      <c r="F4" s="169"/>
      <c r="G4" s="170"/>
      <c r="H4" s="171">
        <f>IF(G4="","",SUM(C4:G4))</f>
      </c>
      <c r="I4" s="73">
        <f aca="true" t="shared" si="0" ref="I4:I9">IF(H4="","",RANK(H4,$H$4:$H$17,1))</f>
      </c>
      <c r="J4" s="102">
        <f>IF(I4="","",VLOOKUP(I4,'Bodové hodnocení'!$A$1:$B$20,2,FALSE))</f>
      </c>
      <c r="K4" s="100"/>
      <c r="L4" s="100"/>
      <c r="M4" s="100"/>
      <c r="N4" s="100"/>
      <c r="O4" s="100"/>
      <c r="P4" s="100"/>
      <c r="Q4" s="100"/>
    </row>
    <row r="5" spans="1:17" s="72" customFormat="1" ht="18" customHeight="1">
      <c r="A5" s="96" t="s">
        <v>18</v>
      </c>
      <c r="B5" s="243" t="s">
        <v>13</v>
      </c>
      <c r="C5" s="172"/>
      <c r="D5" s="173"/>
      <c r="E5" s="173"/>
      <c r="F5" s="173"/>
      <c r="G5" s="174"/>
      <c r="H5" s="171">
        <f>IF(G5="","",SUM(C5:G5))</f>
      </c>
      <c r="I5" s="73">
        <f t="shared" si="0"/>
      </c>
      <c r="J5" s="102">
        <f>IF(I5="","",VLOOKUP(I5,'Bodové hodnocení'!$A$1:$B$20,2,FALSE))</f>
      </c>
      <c r="K5" s="100"/>
      <c r="L5" s="100"/>
      <c r="M5" s="100"/>
      <c r="N5" s="100"/>
      <c r="O5" s="100"/>
      <c r="P5" s="100"/>
      <c r="Q5" s="100"/>
    </row>
    <row r="6" spans="1:17" s="72" customFormat="1" ht="18" customHeight="1">
      <c r="A6" s="96" t="s">
        <v>19</v>
      </c>
      <c r="B6" s="141" t="s">
        <v>12</v>
      </c>
      <c r="C6" s="172"/>
      <c r="D6" s="173"/>
      <c r="E6" s="173"/>
      <c r="F6" s="173"/>
      <c r="G6" s="174"/>
      <c r="H6" s="171">
        <f>IF(G6="","",SUM(C6:G6))</f>
      </c>
      <c r="I6" s="73">
        <f t="shared" si="0"/>
      </c>
      <c r="J6" s="102">
        <f>IF(I6="","",VLOOKUP(I6,'Bodové hodnocení'!$A$1:$B$20,2,FALSE))</f>
      </c>
      <c r="K6" s="100"/>
      <c r="L6" s="100"/>
      <c r="M6" s="100"/>
      <c r="N6" s="100"/>
      <c r="O6" s="100"/>
      <c r="P6" s="100"/>
      <c r="Q6" s="100"/>
    </row>
    <row r="7" spans="1:17" s="72" customFormat="1" ht="18" customHeight="1">
      <c r="A7" s="96" t="s">
        <v>20</v>
      </c>
      <c r="B7" s="141" t="s">
        <v>8</v>
      </c>
      <c r="C7" s="175"/>
      <c r="D7" s="176"/>
      <c r="E7" s="176"/>
      <c r="F7" s="176"/>
      <c r="G7" s="177"/>
      <c r="H7" s="171">
        <f>IF(G7="","",SUM(C7:G7))</f>
      </c>
      <c r="I7" s="73">
        <f t="shared" si="0"/>
      </c>
      <c r="J7" s="102">
        <f>IF(I7="","",VLOOKUP(I7,'Bodové hodnocení'!$A$1:$B$20,2,FALSE))</f>
      </c>
      <c r="K7" s="100"/>
      <c r="L7" s="100"/>
      <c r="M7" s="100"/>
      <c r="N7" s="100"/>
      <c r="O7" s="100"/>
      <c r="P7" s="100"/>
      <c r="Q7" s="100"/>
    </row>
    <row r="8" spans="1:17" s="72" customFormat="1" ht="18" customHeight="1">
      <c r="A8" s="96" t="s">
        <v>21</v>
      </c>
      <c r="B8" s="19" t="s">
        <v>4</v>
      </c>
      <c r="C8" s="172"/>
      <c r="D8" s="173"/>
      <c r="E8" s="173"/>
      <c r="F8" s="176"/>
      <c r="G8" s="174"/>
      <c r="H8" s="171">
        <f>IF(G8="","",SUM(C8:G8))</f>
      </c>
      <c r="I8" s="73">
        <f t="shared" si="0"/>
      </c>
      <c r="J8" s="102">
        <f>IF(I8="","",VLOOKUP(I8,'Bodové hodnocení'!$A$1:$B$20,2,FALSE))</f>
      </c>
      <c r="K8" s="100"/>
      <c r="L8" s="100"/>
      <c r="M8" s="100"/>
      <c r="N8" s="100"/>
      <c r="O8" s="100"/>
      <c r="P8" s="100"/>
      <c r="Q8" s="100"/>
    </row>
    <row r="9" spans="1:17" s="72" customFormat="1" ht="18" customHeight="1">
      <c r="A9" s="96" t="s">
        <v>22</v>
      </c>
      <c r="B9" s="19" t="s">
        <v>6</v>
      </c>
      <c r="C9" s="172"/>
      <c r="D9" s="173"/>
      <c r="E9" s="173"/>
      <c r="F9" s="173"/>
      <c r="G9" s="174"/>
      <c r="H9" s="171">
        <f aca="true" t="shared" si="1" ref="H9:H15">IF(G9="","",SUM(C9:G9))</f>
      </c>
      <c r="I9" s="73">
        <f t="shared" si="0"/>
      </c>
      <c r="J9" s="102">
        <f>IF(I9="","",VLOOKUP(I9,'Bodové hodnocení'!$A$1:$B$20,2,FALSE))</f>
      </c>
      <c r="K9" s="100"/>
      <c r="L9" s="100"/>
      <c r="M9" s="100"/>
      <c r="N9" s="100"/>
      <c r="O9" s="100"/>
      <c r="P9" s="100"/>
      <c r="Q9" s="100"/>
    </row>
    <row r="10" spans="1:17" s="72" customFormat="1" ht="18" customHeight="1">
      <c r="A10" s="96" t="s">
        <v>23</v>
      </c>
      <c r="B10" s="19" t="s">
        <v>10</v>
      </c>
      <c r="C10" s="175"/>
      <c r="D10" s="176"/>
      <c r="E10" s="176"/>
      <c r="F10" s="176"/>
      <c r="G10" s="177"/>
      <c r="H10" s="171">
        <f t="shared" si="1"/>
      </c>
      <c r="I10" s="73">
        <f aca="true" t="shared" si="2" ref="I10:I17">IF(H10="","",RANK(H10,$H$4:$H$17,1))</f>
      </c>
      <c r="J10" s="102">
        <f>IF(I10="","",VLOOKUP(I10,'Bodové hodnocení'!$A$1:$B$20,2,FALSE))</f>
      </c>
      <c r="K10" s="100"/>
      <c r="L10" s="100"/>
      <c r="M10" s="100"/>
      <c r="N10" s="100"/>
      <c r="O10" s="100"/>
      <c r="P10" s="100"/>
      <c r="Q10" s="100"/>
    </row>
    <row r="11" spans="1:17" s="72" customFormat="1" ht="18" customHeight="1">
      <c r="A11" s="96" t="s">
        <v>25</v>
      </c>
      <c r="B11" s="22" t="s">
        <v>31</v>
      </c>
      <c r="C11" s="172"/>
      <c r="D11" s="173"/>
      <c r="E11" s="173"/>
      <c r="F11" s="173"/>
      <c r="G11" s="174"/>
      <c r="H11" s="171">
        <f t="shared" si="1"/>
      </c>
      <c r="I11" s="73">
        <f t="shared" si="2"/>
      </c>
      <c r="J11" s="102">
        <f>IF(I11="","",VLOOKUP(I11,'Bodové hodnocení'!$A$1:$B$20,2,FALSE))</f>
      </c>
      <c r="K11" s="100"/>
      <c r="L11" s="100"/>
      <c r="M11" s="100"/>
      <c r="N11" s="100"/>
      <c r="O11" s="100"/>
      <c r="P11" s="100"/>
      <c r="Q11" s="100"/>
    </row>
    <row r="12" spans="1:17" s="72" customFormat="1" ht="18" customHeight="1">
      <c r="A12" s="96" t="s">
        <v>26</v>
      </c>
      <c r="B12" s="22" t="s">
        <v>24</v>
      </c>
      <c r="C12" s="172"/>
      <c r="D12" s="173"/>
      <c r="E12" s="173"/>
      <c r="F12" s="173"/>
      <c r="G12" s="177"/>
      <c r="H12" s="171">
        <f t="shared" si="1"/>
      </c>
      <c r="I12" s="73">
        <f t="shared" si="2"/>
      </c>
      <c r="J12" s="102">
        <f>IF(I12="","",VLOOKUP(I12,'Bodové hodnocení'!$A$1:$B$20,2,FALSE))</f>
      </c>
      <c r="K12" s="100"/>
      <c r="L12" s="100"/>
      <c r="M12" s="100"/>
      <c r="N12" s="100"/>
      <c r="O12" s="100"/>
      <c r="P12" s="100"/>
      <c r="Q12" s="100"/>
    </row>
    <row r="13" spans="1:17" s="72" customFormat="1" ht="18" customHeight="1">
      <c r="A13" s="96" t="s">
        <v>27</v>
      </c>
      <c r="B13" s="22" t="s">
        <v>68</v>
      </c>
      <c r="C13" s="175"/>
      <c r="D13" s="173"/>
      <c r="E13" s="173"/>
      <c r="F13" s="173"/>
      <c r="G13" s="174"/>
      <c r="H13" s="171">
        <f t="shared" si="1"/>
      </c>
      <c r="I13" s="73">
        <f t="shared" si="2"/>
      </c>
      <c r="J13" s="102">
        <f>IF(I13="","",VLOOKUP(I13,'Bodové hodnocení'!$A$1:$B$20,2,FALSE))</f>
      </c>
      <c r="K13" s="100"/>
      <c r="L13" s="100"/>
      <c r="M13" s="100"/>
      <c r="N13" s="100"/>
      <c r="O13" s="100"/>
      <c r="P13" s="100"/>
      <c r="Q13" s="100"/>
    </row>
    <row r="14" spans="1:17" s="72" customFormat="1" ht="18" customHeight="1">
      <c r="A14" s="96" t="s">
        <v>28</v>
      </c>
      <c r="B14" s="22" t="s">
        <v>7</v>
      </c>
      <c r="C14" s="172"/>
      <c r="D14" s="173"/>
      <c r="E14" s="173"/>
      <c r="F14" s="173"/>
      <c r="G14" s="174"/>
      <c r="H14" s="171">
        <f t="shared" si="1"/>
      </c>
      <c r="I14" s="73">
        <f t="shared" si="2"/>
      </c>
      <c r="J14" s="102">
        <f>IF(I14="","",VLOOKUP(I14,'Bodové hodnocení'!$A$1:$B$20,2,FALSE))</f>
      </c>
      <c r="K14" s="100"/>
      <c r="L14" s="100"/>
      <c r="M14" s="100"/>
      <c r="N14" s="100"/>
      <c r="O14" s="100"/>
      <c r="P14" s="100"/>
      <c r="Q14" s="100"/>
    </row>
    <row r="15" spans="1:17" s="72" customFormat="1" ht="18" customHeight="1">
      <c r="A15" s="96" t="s">
        <v>30</v>
      </c>
      <c r="B15" s="19" t="s">
        <v>17</v>
      </c>
      <c r="C15" s="172"/>
      <c r="D15" s="176"/>
      <c r="E15" s="173"/>
      <c r="F15" s="173"/>
      <c r="G15" s="174"/>
      <c r="H15" s="171">
        <f t="shared" si="1"/>
      </c>
      <c r="I15" s="73">
        <f t="shared" si="2"/>
      </c>
      <c r="J15" s="102">
        <f>IF(I15="","",VLOOKUP(I15,'Bodové hodnocení'!$A$1:$B$20,2,FALSE))</f>
      </c>
      <c r="K15" s="100"/>
      <c r="L15" s="100"/>
      <c r="M15" s="100"/>
      <c r="N15" s="100"/>
      <c r="O15" s="100"/>
      <c r="P15" s="100"/>
      <c r="Q15" s="100"/>
    </row>
    <row r="16" spans="1:17" s="72" customFormat="1" ht="18" customHeight="1">
      <c r="A16" s="96" t="s">
        <v>32</v>
      </c>
      <c r="B16" s="23" t="s">
        <v>14</v>
      </c>
      <c r="C16" s="178"/>
      <c r="D16" s="179"/>
      <c r="E16" s="180"/>
      <c r="F16" s="180"/>
      <c r="G16" s="181"/>
      <c r="H16" s="171"/>
      <c r="I16" s="73">
        <f t="shared" si="2"/>
      </c>
      <c r="J16" s="102">
        <f>IF(I16="","",VLOOKUP(I16,'Bodové hodnocení'!$A$1:$B$20,2,FALSE))</f>
      </c>
      <c r="K16" s="100"/>
      <c r="L16" s="100"/>
      <c r="M16" s="100"/>
      <c r="N16" s="100"/>
      <c r="O16" s="100"/>
      <c r="P16" s="100"/>
      <c r="Q16" s="100"/>
    </row>
    <row r="17" spans="1:17" s="72" customFormat="1" ht="18" customHeight="1" thickBot="1">
      <c r="A17" s="96" t="s">
        <v>57</v>
      </c>
      <c r="B17" s="22" t="s">
        <v>5</v>
      </c>
      <c r="C17" s="245"/>
      <c r="D17" s="246"/>
      <c r="E17" s="247"/>
      <c r="F17" s="247"/>
      <c r="G17" s="248"/>
      <c r="H17" s="171">
        <f>IF(G17="","",SUM(C17:G17))</f>
      </c>
      <c r="I17" s="73">
        <f t="shared" si="2"/>
      </c>
      <c r="J17" s="102">
        <f>IF(I17="","",VLOOKUP(I17,'Bodové hodnocení'!$A$1:$B$20,2,FALSE))</f>
      </c>
      <c r="K17" s="100"/>
      <c r="L17" s="100"/>
      <c r="M17" s="100"/>
      <c r="N17" s="100"/>
      <c r="O17" s="100"/>
      <c r="P17" s="100"/>
      <c r="Q17" s="100"/>
    </row>
    <row r="18" spans="1:17" s="72" customFormat="1" ht="29.25" customHeight="1" thickBot="1">
      <c r="A18" s="275" t="s">
        <v>65</v>
      </c>
      <c r="B18" s="275"/>
      <c r="C18" s="274"/>
      <c r="D18" s="274"/>
      <c r="E18" s="274"/>
      <c r="F18" s="274"/>
      <c r="G18" s="274"/>
      <c r="H18" s="275"/>
      <c r="I18" s="275"/>
      <c r="J18" s="275"/>
      <c r="K18" s="100"/>
      <c r="L18" s="100"/>
      <c r="M18" s="100"/>
      <c r="N18" s="100"/>
      <c r="O18" s="100"/>
      <c r="P18" s="100"/>
      <c r="Q18" s="100"/>
    </row>
    <row r="19" spans="1:17" s="72" customFormat="1" ht="18" customHeight="1" thickBot="1">
      <c r="A19" s="103" t="s">
        <v>59</v>
      </c>
      <c r="B19" s="104" t="s">
        <v>2</v>
      </c>
      <c r="C19" s="105" t="s">
        <v>44</v>
      </c>
      <c r="D19" s="106" t="s">
        <v>56</v>
      </c>
      <c r="E19" s="106" t="s">
        <v>60</v>
      </c>
      <c r="F19" s="106" t="s">
        <v>61</v>
      </c>
      <c r="G19" s="107" t="s">
        <v>62</v>
      </c>
      <c r="H19" s="108" t="s">
        <v>63</v>
      </c>
      <c r="I19" s="109" t="s">
        <v>64</v>
      </c>
      <c r="J19" s="110" t="s">
        <v>38</v>
      </c>
      <c r="K19" s="100"/>
      <c r="L19" s="100"/>
      <c r="M19" s="100"/>
      <c r="N19" s="100"/>
      <c r="O19" s="100"/>
      <c r="P19" s="100"/>
      <c r="Q19" s="100"/>
    </row>
    <row r="20" spans="1:17" s="72" customFormat="1" ht="18" customHeight="1">
      <c r="A20" s="96" t="s">
        <v>16</v>
      </c>
      <c r="B20" s="27" t="s">
        <v>67</v>
      </c>
      <c r="C20" s="182"/>
      <c r="D20" s="183"/>
      <c r="E20" s="183"/>
      <c r="F20" s="183"/>
      <c r="G20" s="184"/>
      <c r="H20" s="174">
        <f>IF(G20="","",SUM(C20:G20))</f>
      </c>
      <c r="I20" s="127">
        <f aca="true" t="shared" si="3" ref="I20:I31">IF(H20="","",RANK(H20,$H$20:$H$32,1))</f>
      </c>
      <c r="J20" s="126">
        <f>IF(I20="","",VLOOKUP(I20,'Bodové hodnocení'!$A$1:$B$20,2,FALSE))</f>
      </c>
      <c r="K20" s="100"/>
      <c r="L20" s="100"/>
      <c r="M20" s="100"/>
      <c r="N20" s="100"/>
      <c r="O20" s="100"/>
      <c r="P20" s="100"/>
      <c r="Q20" s="100"/>
    </row>
    <row r="21" spans="1:17" s="72" customFormat="1" ht="18" customHeight="1">
      <c r="A21" s="96" t="s">
        <v>18</v>
      </c>
      <c r="B21" s="243" t="s">
        <v>13</v>
      </c>
      <c r="C21" s="185"/>
      <c r="D21" s="186"/>
      <c r="E21" s="187"/>
      <c r="F21" s="187"/>
      <c r="G21" s="188"/>
      <c r="H21" s="174">
        <f>IF(G21="","",SUM(C21:G21))</f>
      </c>
      <c r="I21" s="127">
        <f>IF(H21="","",RANK(H21,$H$20:$H$32,1))</f>
      </c>
      <c r="J21" s="102">
        <f>IF(I21="","",VLOOKUP(I21,'Bodové hodnocení'!$A$1:$B$20,2,FALSE))</f>
      </c>
      <c r="K21" s="100"/>
      <c r="L21" s="100"/>
      <c r="M21" s="100"/>
      <c r="N21" s="100"/>
      <c r="O21" s="100"/>
      <c r="P21" s="100"/>
      <c r="Q21" s="100"/>
    </row>
    <row r="22" spans="1:17" s="72" customFormat="1" ht="18" customHeight="1">
      <c r="A22" s="96" t="s">
        <v>19</v>
      </c>
      <c r="B22" s="141" t="s">
        <v>12</v>
      </c>
      <c r="C22" s="185"/>
      <c r="D22" s="186"/>
      <c r="E22" s="186"/>
      <c r="F22" s="186"/>
      <c r="G22" s="189"/>
      <c r="H22" s="174">
        <f>IF(G22="","",SUM(C22:G22))</f>
      </c>
      <c r="I22" s="127">
        <f t="shared" si="3"/>
      </c>
      <c r="J22" s="102">
        <f>IF(I22="","",VLOOKUP(I22,'Bodové hodnocení'!$A$1:$B$20,2,FALSE))</f>
      </c>
      <c r="K22" s="100"/>
      <c r="L22" s="100"/>
      <c r="M22" s="100"/>
      <c r="N22" s="100"/>
      <c r="O22" s="100"/>
      <c r="P22" s="100"/>
      <c r="Q22" s="100"/>
    </row>
    <row r="23" spans="1:17" s="72" customFormat="1" ht="18" customHeight="1">
      <c r="A23" s="96" t="s">
        <v>20</v>
      </c>
      <c r="B23" s="141" t="s">
        <v>8</v>
      </c>
      <c r="C23" s="185"/>
      <c r="D23" s="186"/>
      <c r="E23" s="186"/>
      <c r="F23" s="186"/>
      <c r="G23" s="188"/>
      <c r="H23" s="174">
        <f aca="true" t="shared" si="4" ref="H23:H32">IF(G23="","",SUM(C23:G23))</f>
      </c>
      <c r="I23" s="127">
        <f t="shared" si="3"/>
      </c>
      <c r="J23" s="102">
        <f>IF(I23="","",VLOOKUP(I23,'Bodové hodnocení'!$A$1:$B$20,2,FALSE))</f>
      </c>
      <c r="K23" s="100"/>
      <c r="L23" s="100"/>
      <c r="M23" s="100"/>
      <c r="N23" s="100"/>
      <c r="O23" s="100"/>
      <c r="P23" s="100"/>
      <c r="Q23" s="100"/>
    </row>
    <row r="24" spans="1:17" s="72" customFormat="1" ht="18" customHeight="1">
      <c r="A24" s="96" t="s">
        <v>21</v>
      </c>
      <c r="B24" s="19" t="s">
        <v>4</v>
      </c>
      <c r="C24" s="190"/>
      <c r="D24" s="187"/>
      <c r="E24" s="187"/>
      <c r="F24" s="187"/>
      <c r="G24" s="189"/>
      <c r="H24" s="174">
        <f t="shared" si="4"/>
      </c>
      <c r="I24" s="127">
        <f t="shared" si="3"/>
      </c>
      <c r="J24" s="102">
        <f>IF(I24="","",VLOOKUP(I24,'Bodové hodnocení'!$A$1:$B$20,2,FALSE))</f>
      </c>
      <c r="K24" s="100"/>
      <c r="L24" s="100"/>
      <c r="M24" s="100"/>
      <c r="N24" s="100"/>
      <c r="O24" s="100"/>
      <c r="P24" s="100"/>
      <c r="Q24" s="100"/>
    </row>
    <row r="25" spans="1:17" s="74" customFormat="1" ht="18" customHeight="1">
      <c r="A25" s="96" t="s">
        <v>22</v>
      </c>
      <c r="B25" s="19" t="s">
        <v>6</v>
      </c>
      <c r="C25" s="185"/>
      <c r="D25" s="186"/>
      <c r="E25" s="186"/>
      <c r="F25" s="186"/>
      <c r="G25" s="188"/>
      <c r="H25" s="174">
        <f t="shared" si="4"/>
      </c>
      <c r="I25" s="127">
        <f t="shared" si="3"/>
      </c>
      <c r="J25" s="102">
        <f>IF(I25="","",VLOOKUP(I25,'Bodové hodnocení'!$A$1:$B$20,2,FALSE))</f>
      </c>
      <c r="K25" s="100"/>
      <c r="L25" s="100"/>
      <c r="M25" s="101"/>
      <c r="N25" s="101"/>
      <c r="O25" s="101"/>
      <c r="P25" s="101"/>
      <c r="Q25" s="101"/>
    </row>
    <row r="26" spans="1:17" s="72" customFormat="1" ht="18" customHeight="1">
      <c r="A26" s="96" t="s">
        <v>23</v>
      </c>
      <c r="B26" s="22" t="s">
        <v>31</v>
      </c>
      <c r="C26" s="191"/>
      <c r="D26" s="186"/>
      <c r="E26" s="186"/>
      <c r="F26" s="187"/>
      <c r="G26" s="188"/>
      <c r="H26" s="174">
        <f t="shared" si="4"/>
      </c>
      <c r="I26" s="127">
        <f t="shared" si="3"/>
      </c>
      <c r="J26" s="102">
        <f>IF(I26="","",VLOOKUP(I26,'Bodové hodnocení'!$A$1:$B$20,2,FALSE))</f>
      </c>
      <c r="K26" s="100"/>
      <c r="L26" s="100"/>
      <c r="M26" s="100"/>
      <c r="N26" s="100"/>
      <c r="O26" s="100"/>
      <c r="P26" s="100"/>
      <c r="Q26" s="100"/>
    </row>
    <row r="27" spans="1:17" s="72" customFormat="1" ht="18" customHeight="1">
      <c r="A27" s="96" t="s">
        <v>25</v>
      </c>
      <c r="B27" s="22" t="s">
        <v>24</v>
      </c>
      <c r="C27" s="185"/>
      <c r="D27" s="187"/>
      <c r="E27" s="187"/>
      <c r="F27" s="186"/>
      <c r="G27" s="188"/>
      <c r="H27" s="174">
        <f t="shared" si="4"/>
      </c>
      <c r="I27" s="127">
        <f t="shared" si="3"/>
      </c>
      <c r="J27" s="102">
        <f>IF(I27="","",VLOOKUP(I27,'Bodové hodnocení'!$A$1:$B$20,2,FALSE))</f>
      </c>
      <c r="K27" s="100"/>
      <c r="L27" s="100"/>
      <c r="M27" s="100"/>
      <c r="N27" s="100"/>
      <c r="O27" s="100"/>
      <c r="P27" s="100"/>
      <c r="Q27" s="100"/>
    </row>
    <row r="28" spans="1:17" s="72" customFormat="1" ht="18" customHeight="1">
      <c r="A28" s="96" t="s">
        <v>26</v>
      </c>
      <c r="B28" s="22" t="s">
        <v>7</v>
      </c>
      <c r="C28" s="190"/>
      <c r="D28" s="187"/>
      <c r="E28" s="187"/>
      <c r="F28" s="192"/>
      <c r="G28" s="189"/>
      <c r="H28" s="174">
        <f t="shared" si="4"/>
      </c>
      <c r="I28" s="127">
        <f t="shared" si="3"/>
      </c>
      <c r="J28" s="102">
        <f>IF(I28="","",VLOOKUP(I28,'Bodové hodnocení'!$A$1:$B$20,2,FALSE))</f>
      </c>
      <c r="K28" s="100"/>
      <c r="L28" s="100"/>
      <c r="M28" s="100"/>
      <c r="N28" s="100"/>
      <c r="O28" s="100"/>
      <c r="P28" s="100"/>
      <c r="Q28" s="100"/>
    </row>
    <row r="29" spans="1:17" s="72" customFormat="1" ht="18" customHeight="1">
      <c r="A29" s="96" t="s">
        <v>27</v>
      </c>
      <c r="B29" s="19" t="s">
        <v>17</v>
      </c>
      <c r="C29" s="191"/>
      <c r="D29" s="187"/>
      <c r="E29" s="192"/>
      <c r="F29" s="187"/>
      <c r="G29" s="189"/>
      <c r="H29" s="174">
        <f>IF(G29="","",SUM(C29:G29))</f>
      </c>
      <c r="I29" s="127">
        <f t="shared" si="3"/>
      </c>
      <c r="J29" s="102">
        <f>IF(I29="","",VLOOKUP(I29,'Bodové hodnocení'!$A$1:$B$20,2,FALSE))</f>
      </c>
      <c r="K29" s="100"/>
      <c r="L29" s="100"/>
      <c r="M29" s="100"/>
      <c r="N29" s="100"/>
      <c r="O29" s="100"/>
      <c r="P29" s="100"/>
      <c r="Q29" s="100"/>
    </row>
    <row r="30" spans="1:17" s="72" customFormat="1" ht="18" customHeight="1">
      <c r="A30" s="96" t="s">
        <v>28</v>
      </c>
      <c r="B30" s="22" t="s">
        <v>29</v>
      </c>
      <c r="C30" s="191"/>
      <c r="D30" s="186"/>
      <c r="E30" s="186"/>
      <c r="F30" s="186"/>
      <c r="G30" s="188"/>
      <c r="H30" s="174">
        <f t="shared" si="4"/>
      </c>
      <c r="I30" s="127">
        <f t="shared" si="3"/>
      </c>
      <c r="J30" s="102">
        <f>IF(I30="","",VLOOKUP(I30,'Bodové hodnocení'!$A$1:$B$20,2,FALSE))</f>
      </c>
      <c r="K30" s="100"/>
      <c r="L30" s="100"/>
      <c r="M30" s="100"/>
      <c r="N30" s="100"/>
      <c r="O30" s="100"/>
      <c r="P30" s="100"/>
      <c r="Q30" s="100"/>
    </row>
    <row r="31" spans="1:17" s="72" customFormat="1" ht="18" customHeight="1">
      <c r="A31" s="96" t="s">
        <v>30</v>
      </c>
      <c r="B31" s="23" t="s">
        <v>14</v>
      </c>
      <c r="C31" s="191"/>
      <c r="D31" s="187"/>
      <c r="E31" s="186"/>
      <c r="F31" s="186"/>
      <c r="G31" s="188"/>
      <c r="H31" s="174">
        <f t="shared" si="4"/>
      </c>
      <c r="I31" s="127">
        <f t="shared" si="3"/>
      </c>
      <c r="J31" s="102">
        <f>IF(I31="","",VLOOKUP(I31,'Bodové hodnocení'!$A$1:$B$20,2,FALSE))</f>
      </c>
      <c r="K31" s="100"/>
      <c r="L31" s="100"/>
      <c r="M31" s="100"/>
      <c r="N31" s="100"/>
      <c r="O31" s="100"/>
      <c r="P31" s="100"/>
      <c r="Q31" s="100"/>
    </row>
    <row r="32" spans="1:17" s="72" customFormat="1" ht="18" customHeight="1" thickBot="1">
      <c r="A32" s="196" t="s">
        <v>32</v>
      </c>
      <c r="B32" s="197" t="s">
        <v>5</v>
      </c>
      <c r="C32" s="193"/>
      <c r="D32" s="194"/>
      <c r="E32" s="194"/>
      <c r="F32" s="194"/>
      <c r="G32" s="195"/>
      <c r="H32" s="198">
        <f t="shared" si="4"/>
      </c>
      <c r="I32" s="199">
        <f>IF(H32="","",RANK(H32,$H$20:$H$32,1))</f>
      </c>
      <c r="J32" s="200">
        <f>IF(I32="","",VLOOKUP(I32,'Bodové hodnocení'!$A$1:$B$20,2,FALSE))</f>
      </c>
      <c r="K32" s="100"/>
      <c r="L32" s="100"/>
      <c r="M32" s="100"/>
      <c r="N32" s="100"/>
      <c r="O32" s="100"/>
      <c r="P32" s="100"/>
      <c r="Q32" s="100"/>
    </row>
    <row r="33" spans="1:17" s="72" customFormat="1" ht="15.75" customHeight="1">
      <c r="A33" s="201"/>
      <c r="B33" s="202"/>
      <c r="C33" s="203"/>
      <c r="D33" s="201"/>
      <c r="E33" s="201"/>
      <c r="F33" s="201"/>
      <c r="G33" s="201"/>
      <c r="H33" s="201"/>
      <c r="I33" s="204"/>
      <c r="J33" s="201"/>
      <c r="K33" s="100"/>
      <c r="L33" s="100"/>
      <c r="M33" s="100"/>
      <c r="N33" s="100"/>
      <c r="O33" s="100"/>
      <c r="P33" s="100"/>
      <c r="Q33" s="100"/>
    </row>
    <row r="34" spans="1:17" s="72" customFormat="1" ht="15.75" customHeight="1">
      <c r="A34" s="70"/>
      <c r="B34" s="70"/>
      <c r="C34" s="17"/>
      <c r="D34" s="70"/>
      <c r="E34" s="70"/>
      <c r="F34" s="70"/>
      <c r="G34" s="70"/>
      <c r="H34" s="70"/>
      <c r="I34" s="71"/>
      <c r="J34" s="70"/>
      <c r="K34" s="100"/>
      <c r="L34" s="100"/>
      <c r="M34" s="100"/>
      <c r="N34" s="100"/>
      <c r="O34" s="100"/>
      <c r="P34" s="100"/>
      <c r="Q34" s="100"/>
    </row>
  </sheetData>
  <sheetProtection selectLockedCells="1" selectUnlockedCells="1"/>
  <mergeCells count="3">
    <mergeCell ref="A1:J1"/>
    <mergeCell ref="A2:J2"/>
    <mergeCell ref="A18:J18"/>
  </mergeCells>
  <conditionalFormatting sqref="A4:J17">
    <cfRule type="expression" priority="2" dxfId="0" stopIfTrue="1">
      <formula>MOD(ROW(IQ65521)-ROW($A$5)+$Y$1,$Z$1+$Y$1)&lt;$Z$1</formula>
    </cfRule>
  </conditionalFormatting>
  <conditionalFormatting sqref="A20:J32">
    <cfRule type="expression" priority="1" dxfId="0" stopIfTrue="1">
      <formula>MOD(ROW(IS65532)-ROW($A$5)+$Y$1,$Z$1+$Y$1)&lt;$Z$1</formula>
    </cfRule>
  </conditionalFormatting>
  <printOptions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9" r:id="rId1"/>
  <headerFooter alignWithMargins="0">
    <oddFooter>&amp;CHlučinská liga mládeže - 9. ročník 2020 / 2021&amp;RPro HLM zpracoval Durlák Jan</oddFooter>
  </headerFooter>
  <ignoredErrors>
    <ignoredError sqref="H4:H5 H6:H15 H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PageLayoutView="0" workbookViewId="0" topLeftCell="A1">
      <selection activeCell="N44" sqref="N44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3" width="11.57421875" style="0" customWidth="1"/>
    <col min="14" max="14" width="11.57421875" style="60" customWidth="1"/>
    <col min="15" max="15" width="11.57421875" style="0" customWidth="1"/>
    <col min="16" max="16" width="11.57421875" style="26" customWidth="1"/>
    <col min="17" max="17" width="11.421875" style="26" customWidth="1"/>
    <col min="18" max="19" width="11.57421875" style="26" customWidth="1"/>
  </cols>
  <sheetData>
    <row r="1" spans="1:26" ht="22.5">
      <c r="A1" s="270" t="s">
        <v>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Y1">
        <v>1</v>
      </c>
      <c r="Z1">
        <v>1</v>
      </c>
    </row>
    <row r="2" ht="16.5" thickBot="1">
      <c r="A2" s="34"/>
    </row>
    <row r="3" spans="1:19" ht="16.5" customHeight="1" thickBot="1">
      <c r="A3" s="281" t="s">
        <v>33</v>
      </c>
      <c r="B3" s="282"/>
      <c r="C3" s="283" t="s">
        <v>49</v>
      </c>
      <c r="D3" s="284"/>
      <c r="E3" s="284"/>
      <c r="F3" s="284"/>
      <c r="G3" s="284"/>
      <c r="H3" s="285"/>
      <c r="I3" s="283" t="s">
        <v>50</v>
      </c>
      <c r="J3" s="284"/>
      <c r="K3" s="284"/>
      <c r="L3" s="284"/>
      <c r="M3" s="284"/>
      <c r="N3" s="284"/>
      <c r="O3" s="284"/>
      <c r="P3" s="285"/>
      <c r="Q3" s="267" t="s">
        <v>36</v>
      </c>
      <c r="R3" s="268" t="s">
        <v>37</v>
      </c>
      <c r="S3" s="276" t="s">
        <v>38</v>
      </c>
    </row>
    <row r="4" spans="1:19" ht="16.5" customHeight="1" thickBot="1">
      <c r="A4" s="281"/>
      <c r="B4" s="282"/>
      <c r="C4" s="277" t="s">
        <v>51</v>
      </c>
      <c r="D4" s="278"/>
      <c r="E4" s="279" t="s">
        <v>52</v>
      </c>
      <c r="F4" s="279"/>
      <c r="G4" s="280" t="s">
        <v>42</v>
      </c>
      <c r="H4" s="265" t="s">
        <v>43</v>
      </c>
      <c r="I4" s="277" t="s">
        <v>51</v>
      </c>
      <c r="J4" s="278"/>
      <c r="K4" s="278"/>
      <c r="L4" s="279" t="s">
        <v>52</v>
      </c>
      <c r="M4" s="279"/>
      <c r="N4" s="279"/>
      <c r="O4" s="280" t="s">
        <v>42</v>
      </c>
      <c r="P4" s="265" t="s">
        <v>43</v>
      </c>
      <c r="Q4" s="267"/>
      <c r="R4" s="268"/>
      <c r="S4" s="276"/>
    </row>
    <row r="5" spans="1:19" ht="16.5" thickBot="1">
      <c r="A5" s="61" t="s">
        <v>53</v>
      </c>
      <c r="B5" s="62" t="s">
        <v>2</v>
      </c>
      <c r="C5" s="229" t="s">
        <v>54</v>
      </c>
      <c r="D5" s="58" t="s">
        <v>55</v>
      </c>
      <c r="E5" s="58" t="s">
        <v>54</v>
      </c>
      <c r="F5" s="58" t="s">
        <v>55</v>
      </c>
      <c r="G5" s="280"/>
      <c r="H5" s="266"/>
      <c r="I5" s="35" t="s">
        <v>44</v>
      </c>
      <c r="J5" s="37" t="s">
        <v>56</v>
      </c>
      <c r="K5" s="37" t="s">
        <v>55</v>
      </c>
      <c r="L5" s="37" t="s">
        <v>44</v>
      </c>
      <c r="M5" s="37" t="s">
        <v>56</v>
      </c>
      <c r="N5" s="37" t="s">
        <v>55</v>
      </c>
      <c r="O5" s="280"/>
      <c r="P5" s="266"/>
      <c r="Q5" s="267"/>
      <c r="R5" s="268"/>
      <c r="S5" s="276"/>
    </row>
    <row r="6" spans="1:19" ht="15.75">
      <c r="A6" s="41" t="s">
        <v>16</v>
      </c>
      <c r="B6" s="90" t="s">
        <v>67</v>
      </c>
      <c r="C6" s="230"/>
      <c r="D6" s="151"/>
      <c r="E6" s="205"/>
      <c r="F6" s="151"/>
      <c r="G6" s="206">
        <f>IF(C6="","",MIN(C6+D6,IF(E6&lt;&gt;"",E6+F6,99)))</f>
      </c>
      <c r="H6" s="52">
        <f aca="true" t="shared" si="0" ref="H6:H19">IF(C6="","",RANK(G6,$G$6:$G$19,1))</f>
      </c>
      <c r="I6" s="150"/>
      <c r="J6" s="152"/>
      <c r="K6" s="112"/>
      <c r="L6" s="152"/>
      <c r="M6" s="152"/>
      <c r="N6" s="151"/>
      <c r="O6" s="152">
        <f>IF(I6="","",MIN(MAX(I6,J6)+K6,IF(L6&lt;&gt;"",MAX(L6,M6)+N6,500)))</f>
      </c>
      <c r="P6" s="52">
        <f aca="true" t="shared" si="1" ref="P6:P19">IF(I6="","",RANK(O6,$O$6:$O$19,1))</f>
      </c>
      <c r="Q6" s="228">
        <f aca="true" t="shared" si="2" ref="Q6:Q12">IF(H6="","",H6+P6)</f>
      </c>
      <c r="R6" s="69">
        <f>IF(Q6="","",RANK(Q6,$Q$6:$Q$19,1))</f>
      </c>
      <c r="S6" s="102">
        <f>IF(R6="","",VLOOKUP(R6,'Bodové hodnocení'!$A$1:$B$20,2,FALSE))</f>
      </c>
    </row>
    <row r="7" spans="1:19" ht="15.75">
      <c r="A7" s="140" t="s">
        <v>18</v>
      </c>
      <c r="B7" s="19" t="s">
        <v>13</v>
      </c>
      <c r="C7" s="207"/>
      <c r="D7" s="145"/>
      <c r="E7" s="206"/>
      <c r="F7" s="145"/>
      <c r="G7" s="206">
        <f aca="true" t="shared" si="3" ref="G7:G12">IF(C7="","",MIN(C7+D7,IF(E7&lt;&gt;"",E7+F7,99)))</f>
      </c>
      <c r="H7" s="53">
        <f t="shared" si="0"/>
      </c>
      <c r="I7" s="215"/>
      <c r="J7" s="146"/>
      <c r="K7" s="112"/>
      <c r="L7" s="249"/>
      <c r="M7" s="249"/>
      <c r="N7" s="250"/>
      <c r="O7" s="146">
        <f>IF(I7="","",MIN(MAX(I7,J7)+K7,IF(L7&lt;&gt;"",MAX(L7,M7)+N7,500)))</f>
      </c>
      <c r="P7" s="53">
        <f t="shared" si="1"/>
      </c>
      <c r="Q7" s="228">
        <f t="shared" si="2"/>
      </c>
      <c r="R7" s="69">
        <f>IF(Q7="","",RANK(Q7,$Q$6:$Q$19,1))</f>
      </c>
      <c r="S7" s="102">
        <f>IF(R7="","",VLOOKUP(R7,'Bodové hodnocení'!$A$1:$B$20,2,FALSE))</f>
      </c>
    </row>
    <row r="8" spans="1:19" ht="15.75">
      <c r="A8" s="140" t="s">
        <v>19</v>
      </c>
      <c r="B8" s="141" t="s">
        <v>12</v>
      </c>
      <c r="C8" s="207"/>
      <c r="D8" s="145"/>
      <c r="E8" s="206"/>
      <c r="F8" s="145"/>
      <c r="G8" s="206">
        <f t="shared" si="3"/>
      </c>
      <c r="H8" s="53">
        <f t="shared" si="0"/>
      </c>
      <c r="I8" s="215"/>
      <c r="J8" s="146"/>
      <c r="K8" s="112"/>
      <c r="L8" s="146"/>
      <c r="M8" s="146"/>
      <c r="N8" s="145"/>
      <c r="O8" s="146">
        <f aca="true" t="shared" si="4" ref="O8:O13">IF(I8="","",MIN(MAX(I8,J8)+K8,IF(L8&lt;&gt;"",MAX(L8,M8)+N8,500)))</f>
      </c>
      <c r="P8" s="53">
        <f t="shared" si="1"/>
      </c>
      <c r="Q8" s="228">
        <f t="shared" si="2"/>
      </c>
      <c r="R8" s="69">
        <f aca="true" t="shared" si="5" ref="R8:R14">IF(Q8="","",RANK(Q8,$Q$6:$Q$19,1))</f>
      </c>
      <c r="S8" s="102">
        <f>IF(R8="","",VLOOKUP(R8,'Bodové hodnocení'!$A$1:$B$20,2,FALSE))</f>
      </c>
    </row>
    <row r="9" spans="1:19" ht="15.75">
      <c r="A9" s="140" t="s">
        <v>20</v>
      </c>
      <c r="B9" s="141" t="s">
        <v>8</v>
      </c>
      <c r="C9" s="207"/>
      <c r="D9" s="145"/>
      <c r="E9" s="206"/>
      <c r="F9" s="145"/>
      <c r="G9" s="206">
        <f t="shared" si="3"/>
      </c>
      <c r="H9" s="53">
        <f t="shared" si="0"/>
      </c>
      <c r="I9" s="215"/>
      <c r="J9" s="146"/>
      <c r="K9" s="112"/>
      <c r="L9" s="146"/>
      <c r="M9" s="146"/>
      <c r="N9" s="145"/>
      <c r="O9" s="146">
        <f t="shared" si="4"/>
      </c>
      <c r="P9" s="53">
        <f t="shared" si="1"/>
      </c>
      <c r="Q9" s="228">
        <f t="shared" si="2"/>
      </c>
      <c r="R9" s="69">
        <f t="shared" si="5"/>
      </c>
      <c r="S9" s="102">
        <f>IF(R9="","",VLOOKUP(R9,'Bodové hodnocení'!$A$1:$B$20,2,FALSE))</f>
      </c>
    </row>
    <row r="10" spans="1:19" ht="15.75">
      <c r="A10" s="140" t="s">
        <v>21</v>
      </c>
      <c r="B10" s="19" t="s">
        <v>4</v>
      </c>
      <c r="C10" s="207"/>
      <c r="D10" s="145"/>
      <c r="E10" s="206"/>
      <c r="F10" s="145"/>
      <c r="G10" s="206">
        <f t="shared" si="3"/>
      </c>
      <c r="H10" s="53">
        <f t="shared" si="0"/>
      </c>
      <c r="I10" s="215"/>
      <c r="J10" s="146"/>
      <c r="K10" s="112"/>
      <c r="L10" s="146"/>
      <c r="M10" s="146"/>
      <c r="N10" s="145"/>
      <c r="O10" s="146">
        <f t="shared" si="4"/>
      </c>
      <c r="P10" s="53">
        <f t="shared" si="1"/>
      </c>
      <c r="Q10" s="228">
        <f t="shared" si="2"/>
      </c>
      <c r="R10" s="69">
        <f t="shared" si="5"/>
      </c>
      <c r="S10" s="102">
        <f>IF(R10="","",VLOOKUP(R10,'Bodové hodnocení'!$A$1:$B$20,2,FALSE))</f>
      </c>
    </row>
    <row r="11" spans="1:19" ht="15.75">
      <c r="A11" s="140" t="s">
        <v>22</v>
      </c>
      <c r="B11" s="19" t="s">
        <v>6</v>
      </c>
      <c r="C11" s="207"/>
      <c r="D11" s="145"/>
      <c r="E11" s="206"/>
      <c r="F11" s="145"/>
      <c r="G11" s="206">
        <f t="shared" si="3"/>
      </c>
      <c r="H11" s="53">
        <f t="shared" si="0"/>
      </c>
      <c r="I11" s="215"/>
      <c r="J11" s="146"/>
      <c r="K11" s="112"/>
      <c r="L11" s="146"/>
      <c r="M11" s="146"/>
      <c r="N11" s="145"/>
      <c r="O11" s="146">
        <f t="shared" si="4"/>
      </c>
      <c r="P11" s="53">
        <f t="shared" si="1"/>
      </c>
      <c r="Q11" s="228">
        <f t="shared" si="2"/>
      </c>
      <c r="R11" s="69">
        <f t="shared" si="5"/>
      </c>
      <c r="S11" s="102">
        <f>IF(R11="","",VLOOKUP(R11,'Bodové hodnocení'!$A$1:$B$20,2,FALSE))</f>
      </c>
    </row>
    <row r="12" spans="1:19" ht="15.75">
      <c r="A12" s="140" t="s">
        <v>23</v>
      </c>
      <c r="B12" s="19" t="s">
        <v>10</v>
      </c>
      <c r="C12" s="207"/>
      <c r="D12" s="145"/>
      <c r="E12" s="206"/>
      <c r="F12" s="145"/>
      <c r="G12" s="206">
        <f t="shared" si="3"/>
      </c>
      <c r="H12" s="53">
        <f t="shared" si="0"/>
      </c>
      <c r="I12" s="215"/>
      <c r="J12" s="146"/>
      <c r="K12" s="112"/>
      <c r="L12" s="146"/>
      <c r="M12" s="146"/>
      <c r="N12" s="145"/>
      <c r="O12" s="146">
        <f t="shared" si="4"/>
      </c>
      <c r="P12" s="53">
        <f t="shared" si="1"/>
      </c>
      <c r="Q12" s="228">
        <f t="shared" si="2"/>
      </c>
      <c r="R12" s="69">
        <f t="shared" si="5"/>
      </c>
      <c r="S12" s="102">
        <f>IF(R12="","",VLOOKUP(R12,'Bodové hodnocení'!$A$1:$B$20,2,FALSE))</f>
      </c>
    </row>
    <row r="13" spans="1:19" ht="15.75">
      <c r="A13" s="140" t="s">
        <v>25</v>
      </c>
      <c r="B13" s="22" t="s">
        <v>31</v>
      </c>
      <c r="C13" s="207"/>
      <c r="D13" s="145"/>
      <c r="E13" s="206"/>
      <c r="F13" s="145"/>
      <c r="G13" s="206">
        <f>IF(C13="","",MIN(C13+D13,IF(E13&lt;&gt;"",E13+F13,99)))</f>
      </c>
      <c r="H13" s="53">
        <f t="shared" si="0"/>
      </c>
      <c r="I13" s="215"/>
      <c r="J13" s="146"/>
      <c r="K13" s="112"/>
      <c r="L13" s="146"/>
      <c r="M13" s="146"/>
      <c r="N13" s="145"/>
      <c r="O13" s="146">
        <f t="shared" si="4"/>
      </c>
      <c r="P13" s="53">
        <f t="shared" si="1"/>
      </c>
      <c r="Q13" s="228">
        <f>IF(H13="","",H13+P13)</f>
      </c>
      <c r="R13" s="69">
        <f t="shared" si="5"/>
      </c>
      <c r="S13" s="102">
        <f>IF(R13="","",VLOOKUP(R13,'Bodové hodnocení'!$A$1:$B$20,2,FALSE))</f>
      </c>
    </row>
    <row r="14" spans="1:19" ht="15.75">
      <c r="A14" s="140" t="s">
        <v>26</v>
      </c>
      <c r="B14" s="22" t="s">
        <v>24</v>
      </c>
      <c r="C14" s="207"/>
      <c r="D14" s="145"/>
      <c r="E14" s="206"/>
      <c r="F14" s="145"/>
      <c r="G14" s="206">
        <f>IF(C14="","",MIN(C14+D14,IF(E14&lt;&gt;"",E14+F14,99)))</f>
      </c>
      <c r="H14" s="53">
        <f t="shared" si="0"/>
      </c>
      <c r="I14" s="215"/>
      <c r="J14" s="146"/>
      <c r="K14" s="112"/>
      <c r="L14" s="146"/>
      <c r="M14" s="146"/>
      <c r="N14" s="145"/>
      <c r="O14" s="146">
        <f>IF(I14="","",MIN(MAX(I14,J14)+K14,IF(L14&lt;&gt;"",MAX(L14,M14)+N14,500)))</f>
      </c>
      <c r="P14" s="53">
        <f t="shared" si="1"/>
      </c>
      <c r="Q14" s="228">
        <f>IF(H14="","",H14+P14)</f>
      </c>
      <c r="R14" s="69">
        <f t="shared" si="5"/>
      </c>
      <c r="S14" s="102">
        <f>IF(R14="","",VLOOKUP(R14,'Bodové hodnocení'!$A$1:$B$20,2,FALSE))</f>
      </c>
    </row>
    <row r="15" spans="1:19" ht="15.75">
      <c r="A15" s="140" t="s">
        <v>27</v>
      </c>
      <c r="B15" s="22" t="s">
        <v>68</v>
      </c>
      <c r="C15" s="207"/>
      <c r="D15" s="145"/>
      <c r="E15" s="206"/>
      <c r="F15" s="145"/>
      <c r="G15" s="206"/>
      <c r="H15" s="53"/>
      <c r="I15" s="215"/>
      <c r="J15" s="146"/>
      <c r="K15" s="112"/>
      <c r="L15" s="146"/>
      <c r="M15" s="146"/>
      <c r="N15" s="145"/>
      <c r="O15" s="146"/>
      <c r="P15" s="53"/>
      <c r="Q15" s="228"/>
      <c r="R15" s="69"/>
      <c r="S15" s="102">
        <f>IF(R15="","",VLOOKUP(R15,'Bodové hodnocení'!$A$1:$B$20,2,FALSE))</f>
      </c>
    </row>
    <row r="16" spans="1:19" ht="15.75">
      <c r="A16" s="140" t="s">
        <v>28</v>
      </c>
      <c r="B16" s="22" t="s">
        <v>7</v>
      </c>
      <c r="C16" s="207"/>
      <c r="D16" s="145"/>
      <c r="E16" s="206"/>
      <c r="F16" s="145"/>
      <c r="G16" s="206"/>
      <c r="H16" s="53"/>
      <c r="I16" s="215"/>
      <c r="J16" s="146"/>
      <c r="K16" s="112"/>
      <c r="L16" s="146"/>
      <c r="M16" s="146"/>
      <c r="N16" s="145"/>
      <c r="O16" s="146"/>
      <c r="P16" s="53"/>
      <c r="Q16" s="228"/>
      <c r="R16" s="69"/>
      <c r="S16" s="102">
        <f>IF(R16="","",VLOOKUP(R16,'Bodové hodnocení'!$A$1:$B$20,2,FALSE))</f>
      </c>
    </row>
    <row r="17" spans="1:19" ht="15.75">
      <c r="A17" s="140" t="s">
        <v>30</v>
      </c>
      <c r="B17" s="19" t="s">
        <v>17</v>
      </c>
      <c r="C17" s="207"/>
      <c r="D17" s="145"/>
      <c r="E17" s="206"/>
      <c r="F17" s="145"/>
      <c r="G17" s="206"/>
      <c r="H17" s="53"/>
      <c r="I17" s="215"/>
      <c r="J17" s="146"/>
      <c r="K17" s="112"/>
      <c r="L17" s="146"/>
      <c r="M17" s="146"/>
      <c r="N17" s="145"/>
      <c r="O17" s="146"/>
      <c r="P17" s="53"/>
      <c r="Q17" s="228"/>
      <c r="R17" s="69"/>
      <c r="S17" s="102">
        <f>IF(R17="","",VLOOKUP(R17,'Bodové hodnocení'!$A$1:$B$20,2,FALSE))</f>
      </c>
    </row>
    <row r="18" spans="1:19" ht="15.75">
      <c r="A18" s="140" t="s">
        <v>32</v>
      </c>
      <c r="B18" s="22" t="s">
        <v>14</v>
      </c>
      <c r="C18" s="207"/>
      <c r="D18" s="145"/>
      <c r="E18" s="206"/>
      <c r="F18" s="145"/>
      <c r="G18" s="206"/>
      <c r="H18" s="53"/>
      <c r="I18" s="215"/>
      <c r="J18" s="146"/>
      <c r="K18" s="112"/>
      <c r="L18" s="146"/>
      <c r="M18" s="146"/>
      <c r="N18" s="145"/>
      <c r="O18" s="146"/>
      <c r="P18" s="53"/>
      <c r="Q18" s="228"/>
      <c r="R18" s="69"/>
      <c r="S18" s="102">
        <f>IF(R18="","",VLOOKUP(R18,'Bodové hodnocení'!$A$1:$B$20,2,FALSE))</f>
      </c>
    </row>
    <row r="19" spans="1:19" ht="16.5" thickBot="1">
      <c r="A19" s="140" t="s">
        <v>57</v>
      </c>
      <c r="B19" s="22" t="s">
        <v>5</v>
      </c>
      <c r="C19" s="207"/>
      <c r="D19" s="145"/>
      <c r="E19" s="206"/>
      <c r="F19" s="145"/>
      <c r="G19" s="206">
        <f>IF(C19="","",MIN(C19+D19,IF(E19&lt;&gt;"",E19+F19,99)))</f>
      </c>
      <c r="H19" s="53">
        <f t="shared" si="0"/>
      </c>
      <c r="I19" s="215"/>
      <c r="J19" s="146"/>
      <c r="K19" s="112"/>
      <c r="L19" s="146"/>
      <c r="M19" s="146"/>
      <c r="N19" s="145"/>
      <c r="O19" s="146">
        <f>IF(I19="","",MIN(MAX(I19,J19)+K19,IF(L19&lt;&gt;"",MAX(L19,M19)+N19,500)))</f>
      </c>
      <c r="P19" s="53">
        <f t="shared" si="1"/>
      </c>
      <c r="Q19" s="228">
        <f>IF(H19="","",H19+P19)</f>
      </c>
      <c r="R19" s="69">
        <f>IF(Q19="","",RANK(Q19,$Q$6:$Q$19,1))</f>
      </c>
      <c r="S19" s="102">
        <f>IF(R19="","",VLOOKUP(R19,'Bodové hodnocení'!$A$1:$B$20,2,FALSE))</f>
      </c>
    </row>
    <row r="20" spans="1:19" ht="16.5" thickBot="1">
      <c r="A20" s="63"/>
      <c r="B20" s="63"/>
      <c r="C20" s="231"/>
      <c r="D20" s="63"/>
      <c r="E20" s="63"/>
      <c r="F20" s="63"/>
      <c r="G20" s="63"/>
      <c r="H20" s="232"/>
      <c r="I20" s="231"/>
      <c r="J20" s="63"/>
      <c r="K20" s="63"/>
      <c r="L20" s="63"/>
      <c r="M20" s="63"/>
      <c r="N20" s="64"/>
      <c r="O20" s="63"/>
      <c r="P20" s="234"/>
      <c r="Q20" s="65"/>
      <c r="R20" s="66"/>
      <c r="S20" s="65"/>
    </row>
    <row r="21" spans="1:19" ht="16.5" customHeight="1" thickBot="1">
      <c r="A21" s="281" t="s">
        <v>46</v>
      </c>
      <c r="B21" s="282"/>
      <c r="C21" s="283" t="s">
        <v>49</v>
      </c>
      <c r="D21" s="284"/>
      <c r="E21" s="284"/>
      <c r="F21" s="284"/>
      <c r="G21" s="284"/>
      <c r="H21" s="285"/>
      <c r="I21" s="283" t="s">
        <v>50</v>
      </c>
      <c r="J21" s="284"/>
      <c r="K21" s="284"/>
      <c r="L21" s="284"/>
      <c r="M21" s="284"/>
      <c r="N21" s="284"/>
      <c r="O21" s="284"/>
      <c r="P21" s="285"/>
      <c r="Q21" s="267" t="s">
        <v>36</v>
      </c>
      <c r="R21" s="268" t="s">
        <v>37</v>
      </c>
      <c r="S21" s="276" t="s">
        <v>38</v>
      </c>
    </row>
    <row r="22" spans="1:19" ht="16.5" customHeight="1" thickBot="1">
      <c r="A22" s="281"/>
      <c r="B22" s="282"/>
      <c r="C22" s="277" t="s">
        <v>51</v>
      </c>
      <c r="D22" s="278"/>
      <c r="E22" s="279" t="s">
        <v>52</v>
      </c>
      <c r="F22" s="279"/>
      <c r="G22" s="280" t="s">
        <v>42</v>
      </c>
      <c r="H22" s="265" t="s">
        <v>43</v>
      </c>
      <c r="I22" s="277" t="s">
        <v>51</v>
      </c>
      <c r="J22" s="278"/>
      <c r="K22" s="278"/>
      <c r="L22" s="279" t="s">
        <v>52</v>
      </c>
      <c r="M22" s="279"/>
      <c r="N22" s="279"/>
      <c r="O22" s="280" t="s">
        <v>42</v>
      </c>
      <c r="P22" s="265" t="s">
        <v>43</v>
      </c>
      <c r="Q22" s="267"/>
      <c r="R22" s="268"/>
      <c r="S22" s="276"/>
    </row>
    <row r="23" spans="1:19" ht="16.5" thickBot="1">
      <c r="A23" s="61" t="s">
        <v>53</v>
      </c>
      <c r="B23" s="62" t="s">
        <v>2</v>
      </c>
      <c r="C23" s="229" t="s">
        <v>54</v>
      </c>
      <c r="D23" s="58" t="s">
        <v>55</v>
      </c>
      <c r="E23" s="58" t="s">
        <v>54</v>
      </c>
      <c r="F23" s="58" t="s">
        <v>55</v>
      </c>
      <c r="G23" s="280"/>
      <c r="H23" s="266"/>
      <c r="I23" s="35" t="s">
        <v>44</v>
      </c>
      <c r="J23" s="37" t="s">
        <v>56</v>
      </c>
      <c r="K23" s="37" t="s">
        <v>55</v>
      </c>
      <c r="L23" s="37" t="s">
        <v>44</v>
      </c>
      <c r="M23" s="37" t="s">
        <v>56</v>
      </c>
      <c r="N23" s="37" t="s">
        <v>55</v>
      </c>
      <c r="O23" s="280"/>
      <c r="P23" s="266"/>
      <c r="Q23" s="267"/>
      <c r="R23" s="268"/>
      <c r="S23" s="276"/>
    </row>
    <row r="24" spans="1:19" ht="15.75">
      <c r="A24" s="41" t="s">
        <v>16</v>
      </c>
      <c r="B24" s="90" t="s">
        <v>67</v>
      </c>
      <c r="C24" s="230"/>
      <c r="D24" s="151"/>
      <c r="E24" s="205"/>
      <c r="F24" s="151"/>
      <c r="G24" s="205">
        <f aca="true" t="shared" si="6" ref="G24:G29">IF(C24="","",MIN(C24+D24,IF(E24&lt;&gt;"",E24+F24,99)))</f>
      </c>
      <c r="H24" s="52">
        <f aca="true" t="shared" si="7" ref="H24:H36">IF(C24="","",RANK(G24,$G$24:$G$36,1))</f>
      </c>
      <c r="I24" s="150"/>
      <c r="J24" s="152"/>
      <c r="K24" s="112"/>
      <c r="L24" s="152"/>
      <c r="M24" s="152"/>
      <c r="N24" s="151"/>
      <c r="O24" s="152">
        <f>IF(I24="","",MIN(MAX(I24,J24)+K24,IF(L24&lt;&gt;"",MAX(L24,M24)+N24,500)))</f>
      </c>
      <c r="P24" s="52">
        <f aca="true" t="shared" si="8" ref="P24:P36">IF(I24="","",RANK(O24,$O$24:$O$36,1))</f>
      </c>
      <c r="Q24" s="228">
        <f aca="true" t="shared" si="9" ref="Q24:Q29">IF(C24="","",H24+P24)</f>
      </c>
      <c r="R24" s="69">
        <f aca="true" t="shared" si="10" ref="R24:R31">IF(Q24="","",RANK(Q24,$Q$24:$Q$36,1))</f>
      </c>
      <c r="S24" s="102">
        <f>IF(R24="","",VLOOKUP(R24,'Bodové hodnocení'!$A$1:$B$20,2,FALSE))</f>
      </c>
    </row>
    <row r="25" spans="1:19" ht="15.75">
      <c r="A25" s="44" t="s">
        <v>18</v>
      </c>
      <c r="B25" s="19" t="s">
        <v>13</v>
      </c>
      <c r="C25" s="207"/>
      <c r="D25" s="145"/>
      <c r="E25" s="206"/>
      <c r="F25" s="145"/>
      <c r="G25" s="206">
        <f t="shared" si="6"/>
      </c>
      <c r="H25" s="53">
        <f t="shared" si="7"/>
      </c>
      <c r="I25" s="215"/>
      <c r="J25" s="146"/>
      <c r="K25" s="112"/>
      <c r="L25" s="249"/>
      <c r="M25" s="249"/>
      <c r="N25" s="250"/>
      <c r="O25" s="146">
        <f>IF(I25="","",MIN(MAX(I25,J25)+K25,IF(L25&lt;&gt;"",MAX(L25,M25)+N25,500)))</f>
      </c>
      <c r="P25" s="53">
        <f t="shared" si="8"/>
      </c>
      <c r="Q25" s="228">
        <f t="shared" si="9"/>
      </c>
      <c r="R25" s="69">
        <f t="shared" si="10"/>
      </c>
      <c r="S25" s="102">
        <f>IF(R25="","",VLOOKUP(R25,'Bodové hodnocení'!$A$1:$B$20,2,FALSE))</f>
      </c>
    </row>
    <row r="26" spans="1:19" ht="15.75">
      <c r="A26" s="44" t="s">
        <v>19</v>
      </c>
      <c r="B26" s="141" t="s">
        <v>12</v>
      </c>
      <c r="C26" s="207"/>
      <c r="D26" s="145"/>
      <c r="E26" s="206"/>
      <c r="F26" s="145"/>
      <c r="G26" s="206">
        <f t="shared" si="6"/>
      </c>
      <c r="H26" s="53">
        <f t="shared" si="7"/>
      </c>
      <c r="I26" s="215"/>
      <c r="J26" s="146"/>
      <c r="K26" s="112"/>
      <c r="L26" s="146"/>
      <c r="M26" s="146"/>
      <c r="N26" s="145"/>
      <c r="O26" s="146">
        <f>IF(I26="","",MIN(MAX(I26,J26)+K26,IF(L26&lt;&gt;"",MAX(L26,M26)+N26,500)))</f>
      </c>
      <c r="P26" s="53">
        <f t="shared" si="8"/>
      </c>
      <c r="Q26" s="228">
        <f t="shared" si="9"/>
      </c>
      <c r="R26" s="69">
        <f t="shared" si="10"/>
      </c>
      <c r="S26" s="102">
        <f>IF(R26="","",VLOOKUP(R26,'Bodové hodnocení'!$A$1:$B$20,2,FALSE))</f>
      </c>
    </row>
    <row r="27" spans="1:19" ht="15.75">
      <c r="A27" s="44" t="s">
        <v>20</v>
      </c>
      <c r="B27" s="141" t="s">
        <v>8</v>
      </c>
      <c r="C27" s="207"/>
      <c r="D27" s="145"/>
      <c r="E27" s="206"/>
      <c r="F27" s="145"/>
      <c r="G27" s="206">
        <f t="shared" si="6"/>
      </c>
      <c r="H27" s="53">
        <f t="shared" si="7"/>
      </c>
      <c r="I27" s="215"/>
      <c r="J27" s="146"/>
      <c r="K27" s="112"/>
      <c r="L27" s="146"/>
      <c r="M27" s="146"/>
      <c r="N27" s="145"/>
      <c r="O27" s="146">
        <f aca="true" t="shared" si="11" ref="O27:O36">IF(I27="","",MIN(MAX(I27,J27)+K27,IF(L27&lt;&gt;"",MAX(L27,M27)+N27,500)))</f>
      </c>
      <c r="P27" s="53">
        <f t="shared" si="8"/>
      </c>
      <c r="Q27" s="228">
        <f t="shared" si="9"/>
      </c>
      <c r="R27" s="69">
        <f t="shared" si="10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207"/>
      <c r="D28" s="145"/>
      <c r="E28" s="206"/>
      <c r="F28" s="145"/>
      <c r="G28" s="206">
        <f t="shared" si="6"/>
      </c>
      <c r="H28" s="53">
        <f t="shared" si="7"/>
      </c>
      <c r="I28" s="215"/>
      <c r="J28" s="146"/>
      <c r="K28" s="112"/>
      <c r="L28" s="146"/>
      <c r="M28" s="146"/>
      <c r="N28" s="145"/>
      <c r="O28" s="146">
        <f>IF(I28="","",MIN(MAX(I28,J28)+K28,IF(L28&lt;&gt;"",MAX(L28,M28)+N28,500)))</f>
      </c>
      <c r="P28" s="53">
        <f t="shared" si="8"/>
      </c>
      <c r="Q28" s="228">
        <f t="shared" si="9"/>
      </c>
      <c r="R28" s="69">
        <f t="shared" si="10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207"/>
      <c r="D29" s="145"/>
      <c r="E29" s="206"/>
      <c r="F29" s="145"/>
      <c r="G29" s="206">
        <f t="shared" si="6"/>
      </c>
      <c r="H29" s="53">
        <f t="shared" si="7"/>
      </c>
      <c r="I29" s="215"/>
      <c r="J29" s="146"/>
      <c r="K29" s="112"/>
      <c r="L29" s="146"/>
      <c r="M29" s="146"/>
      <c r="N29" s="145"/>
      <c r="O29" s="146">
        <f>IF(I29="","",MIN(MAX(I29,J29)+K29,IF(L29&lt;&gt;"",MAX(L29,M29)+N29,500)))</f>
      </c>
      <c r="P29" s="53">
        <f t="shared" si="8"/>
      </c>
      <c r="Q29" s="228">
        <f t="shared" si="9"/>
      </c>
      <c r="R29" s="69">
        <f t="shared" si="10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207"/>
      <c r="D30" s="145"/>
      <c r="E30" s="206"/>
      <c r="F30" s="145"/>
      <c r="G30" s="206">
        <f aca="true" t="shared" si="12" ref="G30:G36">IF(C30="","",MIN(C30+D30,IF(E30&lt;&gt;"",E30+F30,99)))</f>
      </c>
      <c r="H30" s="53">
        <f t="shared" si="7"/>
      </c>
      <c r="I30" s="215"/>
      <c r="J30" s="146"/>
      <c r="K30" s="112"/>
      <c r="L30" s="146"/>
      <c r="M30" s="146"/>
      <c r="N30" s="145"/>
      <c r="O30" s="146">
        <f>IF(I30="","",MIN(MAX(I30,J30)+K30,IF(L30&lt;&gt;"",MAX(L30,M30)+N30,500)))</f>
      </c>
      <c r="P30" s="53">
        <f t="shared" si="8"/>
      </c>
      <c r="Q30" s="228">
        <f aca="true" t="shared" si="13" ref="Q30:Q36">IF(C30="","",H30+P30)</f>
      </c>
      <c r="R30" s="69">
        <f t="shared" si="10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207"/>
      <c r="D31" s="145"/>
      <c r="E31" s="206"/>
      <c r="F31" s="145"/>
      <c r="G31" s="206">
        <f t="shared" si="12"/>
      </c>
      <c r="H31" s="53">
        <f t="shared" si="7"/>
      </c>
      <c r="I31" s="215"/>
      <c r="J31" s="146"/>
      <c r="K31" s="112"/>
      <c r="L31" s="146"/>
      <c r="M31" s="146"/>
      <c r="N31" s="145"/>
      <c r="O31" s="146">
        <f t="shared" si="11"/>
      </c>
      <c r="P31" s="53">
        <f t="shared" si="8"/>
      </c>
      <c r="Q31" s="228">
        <f t="shared" si="13"/>
      </c>
      <c r="R31" s="69">
        <f t="shared" si="10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207"/>
      <c r="D32" s="145"/>
      <c r="E32" s="206"/>
      <c r="F32" s="145"/>
      <c r="G32" s="206">
        <f t="shared" si="12"/>
      </c>
      <c r="H32" s="53">
        <f t="shared" si="7"/>
      </c>
      <c r="I32" s="215"/>
      <c r="J32" s="146"/>
      <c r="K32" s="112"/>
      <c r="L32" s="146"/>
      <c r="M32" s="146"/>
      <c r="N32" s="145"/>
      <c r="O32" s="146">
        <f t="shared" si="11"/>
      </c>
      <c r="P32" s="53">
        <f t="shared" si="8"/>
      </c>
      <c r="Q32" s="228">
        <f t="shared" si="13"/>
      </c>
      <c r="R32" s="69">
        <f>IF(Q32="","",RANK(Q32,$Q$24:$Q$36,1))</f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207"/>
      <c r="D33" s="145"/>
      <c r="E33" s="206"/>
      <c r="F33" s="145"/>
      <c r="G33" s="206">
        <f t="shared" si="12"/>
      </c>
      <c r="H33" s="53">
        <f t="shared" si="7"/>
      </c>
      <c r="I33" s="215"/>
      <c r="J33" s="146"/>
      <c r="K33" s="112"/>
      <c r="L33" s="146"/>
      <c r="M33" s="146"/>
      <c r="N33" s="145"/>
      <c r="O33" s="146">
        <f t="shared" si="11"/>
      </c>
      <c r="P33" s="53">
        <f t="shared" si="8"/>
      </c>
      <c r="Q33" s="228">
        <f t="shared" si="13"/>
      </c>
      <c r="R33" s="69">
        <f>IF(Q33="","",RANK(Q33,$Q$24:$Q$36,1))</f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207"/>
      <c r="D34" s="145"/>
      <c r="E34" s="206"/>
      <c r="F34" s="145"/>
      <c r="G34" s="206"/>
      <c r="H34" s="53"/>
      <c r="I34" s="215"/>
      <c r="J34" s="146"/>
      <c r="K34" s="112"/>
      <c r="L34" s="146"/>
      <c r="M34" s="146"/>
      <c r="N34" s="145"/>
      <c r="O34" s="146"/>
      <c r="P34" s="53"/>
      <c r="Q34" s="228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2" t="s">
        <v>14</v>
      </c>
      <c r="C35" s="207"/>
      <c r="D35" s="145"/>
      <c r="E35" s="206"/>
      <c r="F35" s="145"/>
      <c r="G35" s="206">
        <f t="shared" si="12"/>
      </c>
      <c r="H35" s="53">
        <f t="shared" si="7"/>
      </c>
      <c r="I35" s="215"/>
      <c r="J35" s="146"/>
      <c r="K35" s="112"/>
      <c r="L35" s="146"/>
      <c r="M35" s="146"/>
      <c r="N35" s="145"/>
      <c r="O35" s="146">
        <f t="shared" si="11"/>
      </c>
      <c r="P35" s="53">
        <f t="shared" si="8"/>
      </c>
      <c r="Q35" s="228">
        <f t="shared" si="13"/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44" t="s">
        <v>32</v>
      </c>
      <c r="B36" s="22" t="s">
        <v>5</v>
      </c>
      <c r="C36" s="233"/>
      <c r="D36" s="159"/>
      <c r="E36" s="222"/>
      <c r="F36" s="159"/>
      <c r="G36" s="222">
        <f t="shared" si="12"/>
      </c>
      <c r="H36" s="134">
        <f t="shared" si="7"/>
      </c>
      <c r="I36" s="216"/>
      <c r="J36" s="160"/>
      <c r="K36" s="235"/>
      <c r="L36" s="160"/>
      <c r="M36" s="160"/>
      <c r="N36" s="159"/>
      <c r="O36" s="160">
        <f t="shared" si="11"/>
      </c>
      <c r="P36" s="134">
        <f t="shared" si="8"/>
      </c>
      <c r="Q36" s="228">
        <f t="shared" si="13"/>
      </c>
      <c r="R36" s="69">
        <f>IF(Q36="","",RANK(Q36,$Q$24:$Q$36,1))</f>
      </c>
      <c r="S36" s="102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67"/>
      <c r="O37" s="30"/>
      <c r="P37" s="68"/>
      <c r="Q37" s="68"/>
      <c r="R37" s="68"/>
      <c r="S37" s="68"/>
    </row>
  </sheetData>
  <sheetProtection selectLockedCells="1" selectUnlockedCells="1"/>
  <mergeCells count="29">
    <mergeCell ref="A1:S1"/>
    <mergeCell ref="A3:B4"/>
    <mergeCell ref="C3:H3"/>
    <mergeCell ref="I3:P3"/>
    <mergeCell ref="Q3:Q5"/>
    <mergeCell ref="R3:R5"/>
    <mergeCell ref="S3:S5"/>
    <mergeCell ref="C4:D4"/>
    <mergeCell ref="E4:F4"/>
    <mergeCell ref="G4:G5"/>
    <mergeCell ref="H4:H5"/>
    <mergeCell ref="I4:K4"/>
    <mergeCell ref="L4:N4"/>
    <mergeCell ref="O4:O5"/>
    <mergeCell ref="P4:P5"/>
    <mergeCell ref="A21:B22"/>
    <mergeCell ref="C21:H21"/>
    <mergeCell ref="I21:P21"/>
    <mergeCell ref="P22:P23"/>
    <mergeCell ref="Q21:Q23"/>
    <mergeCell ref="R21:R23"/>
    <mergeCell ref="S21:S23"/>
    <mergeCell ref="C22:D22"/>
    <mergeCell ref="E22:F22"/>
    <mergeCell ref="G22:G23"/>
    <mergeCell ref="H22:H23"/>
    <mergeCell ref="I22:K22"/>
    <mergeCell ref="L22:N22"/>
    <mergeCell ref="O22:O23"/>
  </mergeCells>
  <conditionalFormatting sqref="A6:S19">
    <cfRule type="expression" priority="2" dxfId="0" stopIfTrue="1">
      <formula>MOD(ROW(IQ65521)-ROW($A$5)+$Y$1,$Z$1+$Y$1)&lt;$Z$1</formula>
    </cfRule>
  </conditionalFormatting>
  <conditionalFormatting sqref="A24:S36">
    <cfRule type="expression" priority="1" dxfId="0" stopIfTrue="1">
      <formula>MOD(ROW(IQ65521)-ROW($A$5)+$Y$1,$Z$1+$Y$1)&lt;$Z$1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80" zoomScalePageLayoutView="0" workbookViewId="0" topLeftCell="A1">
      <selection activeCell="M43" sqref="M4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9.140625" style="33" customWidth="1"/>
    <col min="20" max="20" width="9.140625" style="32" customWidth="1"/>
  </cols>
  <sheetData>
    <row r="1" spans="1:26" ht="22.5">
      <c r="A1" s="270" t="s">
        <v>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Y1">
        <v>1</v>
      </c>
      <c r="Z1">
        <v>1</v>
      </c>
    </row>
    <row r="2" ht="16.5" thickBot="1">
      <c r="A2" s="34"/>
    </row>
    <row r="3" spans="1:17" ht="15.75" customHeight="1" thickBot="1">
      <c r="A3" s="286" t="s">
        <v>33</v>
      </c>
      <c r="B3" s="286"/>
      <c r="C3" s="257" t="s">
        <v>34</v>
      </c>
      <c r="D3" s="261"/>
      <c r="E3" s="261"/>
      <c r="F3" s="258"/>
      <c r="G3" s="286" t="s">
        <v>35</v>
      </c>
      <c r="H3" s="286"/>
      <c r="I3" s="286"/>
      <c r="J3" s="286"/>
      <c r="K3" s="286"/>
      <c r="L3" s="286"/>
      <c r="M3" s="286"/>
      <c r="N3" s="286"/>
      <c r="O3" s="267" t="s">
        <v>36</v>
      </c>
      <c r="P3" s="268" t="s">
        <v>37</v>
      </c>
      <c r="Q3" s="269" t="s">
        <v>38</v>
      </c>
    </row>
    <row r="4" spans="1:17" ht="16.5" thickBot="1">
      <c r="A4" s="217"/>
      <c r="B4" s="218"/>
      <c r="C4" s="259"/>
      <c r="D4" s="262"/>
      <c r="E4" s="262"/>
      <c r="F4" s="260"/>
      <c r="G4" s="255" t="s">
        <v>51</v>
      </c>
      <c r="H4" s="256"/>
      <c r="I4" s="256"/>
      <c r="J4" s="256" t="s">
        <v>52</v>
      </c>
      <c r="K4" s="256"/>
      <c r="L4" s="256"/>
      <c r="M4" s="263" t="s">
        <v>42</v>
      </c>
      <c r="N4" s="265" t="s">
        <v>43</v>
      </c>
      <c r="O4" s="267"/>
      <c r="P4" s="268"/>
      <c r="Q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42</v>
      </c>
      <c r="J5" s="40" t="s">
        <v>44</v>
      </c>
      <c r="K5" s="40" t="s">
        <v>45</v>
      </c>
      <c r="L5" s="40" t="s">
        <v>42</v>
      </c>
      <c r="M5" s="264"/>
      <c r="N5" s="266"/>
      <c r="O5" s="267"/>
      <c r="P5" s="268"/>
      <c r="Q5" s="269"/>
      <c r="R5" s="43"/>
      <c r="S5" s="43"/>
    </row>
    <row r="6" spans="1:19" ht="15.75">
      <c r="A6" s="41" t="s">
        <v>16</v>
      </c>
      <c r="B6" s="27" t="s">
        <v>67</v>
      </c>
      <c r="C6" s="55"/>
      <c r="D6" s="56"/>
      <c r="E6" s="142">
        <f aca="true" t="shared" si="0" ref="E6:E19">IF(C6="","",MAX(C6,D6))</f>
      </c>
      <c r="F6" s="143">
        <f aca="true" t="shared" si="1" ref="F6:F19">IF(C6="","",RANK(E6,$E$6:$E$19,1))</f>
      </c>
      <c r="G6" s="207"/>
      <c r="H6" s="206"/>
      <c r="I6" s="132">
        <f aca="true" t="shared" si="2" ref="I6:I19">IF(G6="","",MAX(G6,H6))</f>
      </c>
      <c r="J6" s="206"/>
      <c r="K6" s="206"/>
      <c r="L6" s="132">
        <f aca="true" t="shared" si="3" ref="L6:L19">IF(J6="","",MAX(J6,K6))</f>
      </c>
      <c r="M6" s="219">
        <f aca="true" t="shared" si="4" ref="M6:M19">IF(I6="","",MIN(L6,I6))</f>
      </c>
      <c r="N6" s="53">
        <f aca="true" t="shared" si="5" ref="N6:N19">IF(M6="","",RANK(M6,$M$6:$M$19,1))</f>
      </c>
      <c r="O6" s="147">
        <f aca="true" t="shared" si="6" ref="O6:O19">IF(F6="","",SUM(N6,F6))</f>
      </c>
      <c r="P6" s="69">
        <f>IF(O6="","",RANK(O6,$O$6:$O$19,1))</f>
      </c>
      <c r="Q6" s="102">
        <f>IF(P6="","",VLOOKUP(P6,'Bodové hodnocení'!$A$1:$B$20,2,FALSE))</f>
      </c>
      <c r="R6" s="43"/>
      <c r="S6" s="43"/>
    </row>
    <row r="7" spans="1:19" ht="15.75">
      <c r="A7" s="140" t="s">
        <v>18</v>
      </c>
      <c r="B7" s="243" t="s">
        <v>13</v>
      </c>
      <c r="C7" s="55"/>
      <c r="D7" s="56"/>
      <c r="E7" s="142">
        <f t="shared" si="0"/>
      </c>
      <c r="F7" s="143">
        <f t="shared" si="1"/>
      </c>
      <c r="G7" s="210"/>
      <c r="H7" s="206"/>
      <c r="I7" s="132">
        <f t="shared" si="2"/>
      </c>
      <c r="J7" s="206"/>
      <c r="K7" s="206"/>
      <c r="L7" s="132">
        <f t="shared" si="3"/>
      </c>
      <c r="M7" s="132">
        <f t="shared" si="4"/>
      </c>
      <c r="N7" s="53">
        <f t="shared" si="5"/>
      </c>
      <c r="O7" s="147">
        <f t="shared" si="6"/>
      </c>
      <c r="P7" s="69">
        <f>IF(O7="","",RANK(O7,$O$6:$O$19,1))</f>
      </c>
      <c r="Q7" s="102">
        <f>IF(P7="","",VLOOKUP(P7,'Bodové hodnocení'!$A$1:$B$20,2,FALSE))</f>
      </c>
      <c r="R7" s="43"/>
      <c r="S7" s="43"/>
    </row>
    <row r="8" spans="1:19" s="32" customFormat="1" ht="15.75">
      <c r="A8" s="140" t="s">
        <v>19</v>
      </c>
      <c r="B8" s="141" t="s">
        <v>12</v>
      </c>
      <c r="C8" s="55"/>
      <c r="D8" s="56"/>
      <c r="E8" s="142">
        <f t="shared" si="0"/>
      </c>
      <c r="F8" s="143">
        <f t="shared" si="1"/>
      </c>
      <c r="G8" s="207"/>
      <c r="H8" s="206"/>
      <c r="I8" s="132">
        <f t="shared" si="2"/>
      </c>
      <c r="J8" s="206"/>
      <c r="K8" s="206"/>
      <c r="L8" s="132">
        <f t="shared" si="3"/>
      </c>
      <c r="M8" s="132">
        <f t="shared" si="4"/>
      </c>
      <c r="N8" s="53">
        <f t="shared" si="5"/>
      </c>
      <c r="O8" s="147">
        <f t="shared" si="6"/>
      </c>
      <c r="P8" s="69">
        <f>IF(O8="","",RANK(O8,$O$6:$O$19,1))</f>
      </c>
      <c r="Q8" s="102">
        <f>IF(P8="","",VLOOKUP(P8,'Bodové hodnocení'!$A$1:$B$20,2,FALSE))</f>
      </c>
      <c r="R8" s="43"/>
      <c r="S8" s="43"/>
    </row>
    <row r="9" spans="1:19" s="32" customFormat="1" ht="15.75">
      <c r="A9" s="140" t="s">
        <v>20</v>
      </c>
      <c r="B9" s="141" t="s">
        <v>8</v>
      </c>
      <c r="C9" s="55"/>
      <c r="D9" s="56"/>
      <c r="E9" s="142">
        <f t="shared" si="0"/>
      </c>
      <c r="F9" s="143">
        <f t="shared" si="1"/>
      </c>
      <c r="G9" s="210"/>
      <c r="H9" s="206"/>
      <c r="I9" s="132">
        <f t="shared" si="2"/>
      </c>
      <c r="J9" s="206"/>
      <c r="K9" s="206"/>
      <c r="L9" s="132">
        <f t="shared" si="3"/>
      </c>
      <c r="M9" s="132">
        <f t="shared" si="4"/>
      </c>
      <c r="N9" s="53">
        <f t="shared" si="5"/>
      </c>
      <c r="O9" s="147">
        <f t="shared" si="6"/>
      </c>
      <c r="P9" s="69">
        <f aca="true" t="shared" si="7" ref="P9:P19">IF(O9="","",RANK(O9,$O$6:$O$19,1))</f>
      </c>
      <c r="Q9" s="102">
        <f>IF(P9="","",VLOOKUP(P9,'Bodové hodnocení'!$A$1:$B$20,2,FALSE))</f>
      </c>
      <c r="R9" s="43"/>
      <c r="S9" s="43"/>
    </row>
    <row r="10" spans="1:19" s="32" customFormat="1" ht="15.75">
      <c r="A10" s="140" t="s">
        <v>21</v>
      </c>
      <c r="B10" s="19" t="s">
        <v>4</v>
      </c>
      <c r="C10" s="55"/>
      <c r="D10" s="56"/>
      <c r="E10" s="142">
        <f t="shared" si="0"/>
      </c>
      <c r="F10" s="143">
        <f t="shared" si="1"/>
      </c>
      <c r="G10" s="207"/>
      <c r="H10" s="206"/>
      <c r="I10" s="132">
        <f t="shared" si="2"/>
      </c>
      <c r="J10" s="206"/>
      <c r="K10" s="206"/>
      <c r="L10" s="132">
        <f t="shared" si="3"/>
      </c>
      <c r="M10" s="132">
        <f t="shared" si="4"/>
      </c>
      <c r="N10" s="53">
        <f t="shared" si="5"/>
      </c>
      <c r="O10" s="147">
        <f t="shared" si="6"/>
      </c>
      <c r="P10" s="69">
        <f t="shared" si="7"/>
      </c>
      <c r="Q10" s="102">
        <f>IF(P10="","",VLOOKUP(P10,'Bodové hodnocení'!$A$1:$B$20,2,FALSE))</f>
      </c>
      <c r="R10" s="43"/>
      <c r="S10" s="43"/>
    </row>
    <row r="11" spans="1:19" s="32" customFormat="1" ht="15.75">
      <c r="A11" s="140" t="s">
        <v>22</v>
      </c>
      <c r="B11" s="19" t="s">
        <v>6</v>
      </c>
      <c r="C11" s="55"/>
      <c r="D11" s="56"/>
      <c r="E11" s="142">
        <f t="shared" si="0"/>
      </c>
      <c r="F11" s="143">
        <f t="shared" si="1"/>
      </c>
      <c r="G11" s="210"/>
      <c r="H11" s="206"/>
      <c r="I11" s="132">
        <f t="shared" si="2"/>
      </c>
      <c r="J11" s="206"/>
      <c r="K11" s="206"/>
      <c r="L11" s="132">
        <f t="shared" si="3"/>
      </c>
      <c r="M11" s="132">
        <f t="shared" si="4"/>
      </c>
      <c r="N11" s="53">
        <f t="shared" si="5"/>
      </c>
      <c r="O11" s="147">
        <f t="shared" si="6"/>
      </c>
      <c r="P11" s="69">
        <f t="shared" si="7"/>
      </c>
      <c r="Q11" s="102">
        <f>IF(P11="","",VLOOKUP(P11,'Bodové hodnocení'!$A$1:$B$20,2,FALSE))</f>
      </c>
      <c r="R11" s="43"/>
      <c r="S11" s="43"/>
    </row>
    <row r="12" spans="1:19" s="32" customFormat="1" ht="15.75">
      <c r="A12" s="140" t="s">
        <v>23</v>
      </c>
      <c r="B12" s="19" t="s">
        <v>10</v>
      </c>
      <c r="C12" s="55"/>
      <c r="D12" s="56"/>
      <c r="E12" s="142">
        <f t="shared" si="0"/>
      </c>
      <c r="F12" s="143">
        <f t="shared" si="1"/>
      </c>
      <c r="G12" s="207"/>
      <c r="H12" s="206"/>
      <c r="I12" s="132">
        <f t="shared" si="2"/>
      </c>
      <c r="J12" s="206"/>
      <c r="K12" s="206"/>
      <c r="L12" s="132">
        <f t="shared" si="3"/>
      </c>
      <c r="M12" s="132">
        <f t="shared" si="4"/>
      </c>
      <c r="N12" s="53">
        <f t="shared" si="5"/>
      </c>
      <c r="O12" s="147">
        <f t="shared" si="6"/>
      </c>
      <c r="P12" s="69">
        <f t="shared" si="7"/>
      </c>
      <c r="Q12" s="102">
        <f>IF(P12="","",VLOOKUP(P12,'Bodové hodnocení'!$A$1:$B$20,2,FALSE))</f>
      </c>
      <c r="R12" s="43"/>
      <c r="S12" s="43"/>
    </row>
    <row r="13" spans="1:19" s="32" customFormat="1" ht="15.75">
      <c r="A13" s="140" t="s">
        <v>25</v>
      </c>
      <c r="B13" s="22" t="s">
        <v>31</v>
      </c>
      <c r="C13" s="55"/>
      <c r="D13" s="56"/>
      <c r="E13" s="142">
        <f t="shared" si="0"/>
      </c>
      <c r="F13" s="143">
        <f t="shared" si="1"/>
      </c>
      <c r="G13" s="210"/>
      <c r="H13" s="206"/>
      <c r="I13" s="132">
        <f t="shared" si="2"/>
      </c>
      <c r="J13" s="206"/>
      <c r="K13" s="206"/>
      <c r="L13" s="132">
        <f t="shared" si="3"/>
      </c>
      <c r="M13" s="132">
        <f t="shared" si="4"/>
      </c>
      <c r="N13" s="53">
        <f t="shared" si="5"/>
      </c>
      <c r="O13" s="147">
        <f t="shared" si="6"/>
      </c>
      <c r="P13" s="69">
        <f t="shared" si="7"/>
      </c>
      <c r="Q13" s="102">
        <f>IF(P13="","",VLOOKUP(P13,'Bodové hodnocení'!$A$1:$B$20,2,FALSE))</f>
      </c>
      <c r="R13" s="43"/>
      <c r="S13" s="43"/>
    </row>
    <row r="14" spans="1:19" s="32" customFormat="1" ht="15.75">
      <c r="A14" s="140" t="s">
        <v>26</v>
      </c>
      <c r="B14" s="22" t="s">
        <v>24</v>
      </c>
      <c r="C14" s="55"/>
      <c r="D14" s="56"/>
      <c r="E14" s="142">
        <f t="shared" si="0"/>
      </c>
      <c r="F14" s="143">
        <f t="shared" si="1"/>
      </c>
      <c r="G14" s="207"/>
      <c r="H14" s="206"/>
      <c r="I14" s="132">
        <f t="shared" si="2"/>
      </c>
      <c r="J14" s="206"/>
      <c r="K14" s="206"/>
      <c r="L14" s="132">
        <f t="shared" si="3"/>
      </c>
      <c r="M14" s="132">
        <f t="shared" si="4"/>
      </c>
      <c r="N14" s="53">
        <f t="shared" si="5"/>
      </c>
      <c r="O14" s="147">
        <f t="shared" si="6"/>
      </c>
      <c r="P14" s="69">
        <f t="shared" si="7"/>
      </c>
      <c r="Q14" s="102">
        <f>IF(P14="","",VLOOKUP(P14,'Bodové hodnocení'!$A$1:$B$20,2,FALSE))</f>
      </c>
      <c r="R14" s="43"/>
      <c r="S14" s="43"/>
    </row>
    <row r="15" spans="1:19" s="32" customFormat="1" ht="15.75">
      <c r="A15" s="140" t="s">
        <v>27</v>
      </c>
      <c r="B15" s="22" t="s">
        <v>68</v>
      </c>
      <c r="C15" s="55"/>
      <c r="D15" s="56"/>
      <c r="E15" s="142">
        <f t="shared" si="0"/>
      </c>
      <c r="F15" s="143">
        <f t="shared" si="1"/>
      </c>
      <c r="G15" s="210"/>
      <c r="H15" s="206"/>
      <c r="I15" s="132">
        <f t="shared" si="2"/>
      </c>
      <c r="J15" s="206"/>
      <c r="K15" s="206"/>
      <c r="L15" s="132">
        <f t="shared" si="3"/>
      </c>
      <c r="M15" s="132">
        <f t="shared" si="4"/>
      </c>
      <c r="N15" s="53">
        <f t="shared" si="5"/>
      </c>
      <c r="O15" s="147">
        <f t="shared" si="6"/>
      </c>
      <c r="P15" s="69">
        <f t="shared" si="7"/>
      </c>
      <c r="Q15" s="102">
        <f>IF(P15="","",VLOOKUP(P15,'Bodové hodnocení'!$A$1:$B$20,2,FALSE))</f>
      </c>
      <c r="R15" s="43"/>
      <c r="S15" s="43"/>
    </row>
    <row r="16" spans="1:19" s="32" customFormat="1" ht="15.75">
      <c r="A16" s="140" t="s">
        <v>28</v>
      </c>
      <c r="B16" s="22" t="s">
        <v>7</v>
      </c>
      <c r="C16" s="55"/>
      <c r="D16" s="56"/>
      <c r="E16" s="142">
        <f t="shared" si="0"/>
      </c>
      <c r="F16" s="143">
        <f t="shared" si="1"/>
      </c>
      <c r="G16" s="207"/>
      <c r="H16" s="206"/>
      <c r="I16" s="132">
        <f t="shared" si="2"/>
      </c>
      <c r="J16" s="206"/>
      <c r="K16" s="206"/>
      <c r="L16" s="132">
        <f t="shared" si="3"/>
      </c>
      <c r="M16" s="132">
        <f t="shared" si="4"/>
      </c>
      <c r="N16" s="53">
        <f t="shared" si="5"/>
      </c>
      <c r="O16" s="147">
        <f t="shared" si="6"/>
      </c>
      <c r="P16" s="69">
        <f t="shared" si="7"/>
      </c>
      <c r="Q16" s="102">
        <f>IF(P16="","",VLOOKUP(P16,'Bodové hodnocení'!$A$1:$B$20,2,FALSE))</f>
      </c>
      <c r="R16" s="43"/>
      <c r="S16" s="43"/>
    </row>
    <row r="17" spans="1:19" s="32" customFormat="1" ht="15.75">
      <c r="A17" s="140" t="s">
        <v>30</v>
      </c>
      <c r="B17" s="19" t="s">
        <v>17</v>
      </c>
      <c r="C17" s="55"/>
      <c r="D17" s="56"/>
      <c r="E17" s="142">
        <f t="shared" si="0"/>
      </c>
      <c r="F17" s="143">
        <f t="shared" si="1"/>
      </c>
      <c r="G17" s="210"/>
      <c r="H17" s="206"/>
      <c r="I17" s="132">
        <f t="shared" si="2"/>
      </c>
      <c r="J17" s="206"/>
      <c r="K17" s="206"/>
      <c r="L17" s="132">
        <f t="shared" si="3"/>
      </c>
      <c r="M17" s="132">
        <f t="shared" si="4"/>
      </c>
      <c r="N17" s="53">
        <f t="shared" si="5"/>
      </c>
      <c r="O17" s="147">
        <f t="shared" si="6"/>
      </c>
      <c r="P17" s="69">
        <f t="shared" si="7"/>
      </c>
      <c r="Q17" s="102">
        <f>IF(P17="","",VLOOKUP(P17,'Bodové hodnocení'!$A$1:$B$20,2,FALSE))</f>
      </c>
      <c r="R17" s="43"/>
      <c r="S17" s="43"/>
    </row>
    <row r="18" spans="1:19" s="32" customFormat="1" ht="15.75">
      <c r="A18" s="140" t="s">
        <v>32</v>
      </c>
      <c r="B18" s="23" t="s">
        <v>14</v>
      </c>
      <c r="C18" s="55"/>
      <c r="D18" s="56"/>
      <c r="E18" s="142">
        <f t="shared" si="0"/>
      </c>
      <c r="F18" s="143">
        <f t="shared" si="1"/>
      </c>
      <c r="G18" s="207"/>
      <c r="H18" s="206"/>
      <c r="I18" s="132">
        <f t="shared" si="2"/>
      </c>
      <c r="J18" s="206"/>
      <c r="K18" s="206"/>
      <c r="L18" s="132">
        <f t="shared" si="3"/>
      </c>
      <c r="M18" s="132">
        <f t="shared" si="4"/>
      </c>
      <c r="N18" s="53">
        <f t="shared" si="5"/>
      </c>
      <c r="O18" s="147">
        <f t="shared" si="6"/>
      </c>
      <c r="P18" s="69">
        <f t="shared" si="7"/>
      </c>
      <c r="Q18" s="102">
        <f>IF(P18="","",VLOOKUP(P18,'Bodové hodnocení'!$A$1:$B$20,2,FALSE))</f>
      </c>
      <c r="R18" s="43"/>
      <c r="S18" s="43"/>
    </row>
    <row r="19" spans="1:19" s="32" customFormat="1" ht="16.5" thickBot="1">
      <c r="A19" s="140" t="s">
        <v>57</v>
      </c>
      <c r="B19" s="22" t="s">
        <v>5</v>
      </c>
      <c r="C19" s="55"/>
      <c r="D19" s="56"/>
      <c r="E19" s="142">
        <f t="shared" si="0"/>
      </c>
      <c r="F19" s="143">
        <f t="shared" si="1"/>
      </c>
      <c r="G19" s="210"/>
      <c r="H19" s="206"/>
      <c r="I19" s="132">
        <f t="shared" si="2"/>
      </c>
      <c r="J19" s="206"/>
      <c r="K19" s="206"/>
      <c r="L19" s="132">
        <f t="shared" si="3"/>
      </c>
      <c r="M19" s="132">
        <f t="shared" si="4"/>
      </c>
      <c r="N19" s="53">
        <f t="shared" si="5"/>
      </c>
      <c r="O19" s="147">
        <f t="shared" si="6"/>
      </c>
      <c r="P19" s="69">
        <f t="shared" si="7"/>
      </c>
      <c r="Q19" s="102">
        <f>IF(P19="","",VLOOKUP(P19,'Bodové hodnocení'!$A$1:$B$20,2,FALSE))</f>
      </c>
      <c r="R19" s="43"/>
      <c r="S19" s="43"/>
    </row>
    <row r="20" spans="1:19" s="32" customFormat="1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8"/>
      <c r="Q20" s="49"/>
      <c r="R20" s="33"/>
      <c r="S20" s="33"/>
    </row>
    <row r="21" spans="1:20" s="33" customFormat="1" ht="16.5" thickBot="1">
      <c r="A21" s="257" t="s">
        <v>46</v>
      </c>
      <c r="B21" s="258"/>
      <c r="C21" s="257" t="s">
        <v>34</v>
      </c>
      <c r="D21" s="261"/>
      <c r="E21" s="261"/>
      <c r="F21" s="258"/>
      <c r="G21" s="286" t="s">
        <v>35</v>
      </c>
      <c r="H21" s="286"/>
      <c r="I21" s="286"/>
      <c r="J21" s="286"/>
      <c r="K21" s="286"/>
      <c r="L21" s="286"/>
      <c r="M21" s="286"/>
      <c r="N21" s="286"/>
      <c r="O21" s="267" t="s">
        <v>36</v>
      </c>
      <c r="P21" s="268" t="s">
        <v>37</v>
      </c>
      <c r="Q21" s="269" t="s">
        <v>38</v>
      </c>
      <c r="T21" s="32"/>
    </row>
    <row r="22" spans="1:20" s="33" customFormat="1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 t="s">
        <v>52</v>
      </c>
      <c r="K22" s="256"/>
      <c r="L22" s="256"/>
      <c r="M22" s="263" t="s">
        <v>42</v>
      </c>
      <c r="N22" s="265" t="s">
        <v>43</v>
      </c>
      <c r="O22" s="267"/>
      <c r="P22" s="268"/>
      <c r="Q22" s="269"/>
      <c r="T22" s="32"/>
    </row>
    <row r="23" spans="1:20" s="33" customFormat="1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38" t="s">
        <v>42</v>
      </c>
      <c r="F23" s="39" t="s">
        <v>43</v>
      </c>
      <c r="G23" s="220" t="s">
        <v>44</v>
      </c>
      <c r="H23" s="40" t="s">
        <v>45</v>
      </c>
      <c r="I23" s="40" t="s">
        <v>42</v>
      </c>
      <c r="J23" s="40" t="s">
        <v>44</v>
      </c>
      <c r="K23" s="40" t="s">
        <v>45</v>
      </c>
      <c r="L23" s="40" t="s">
        <v>42</v>
      </c>
      <c r="M23" s="264"/>
      <c r="N23" s="266"/>
      <c r="O23" s="267"/>
      <c r="P23" s="268"/>
      <c r="Q23" s="269"/>
      <c r="T23" s="32"/>
    </row>
    <row r="24" spans="1:20" s="33" customFormat="1" ht="15.75">
      <c r="A24" s="41" t="s">
        <v>16</v>
      </c>
      <c r="B24" s="27" t="s">
        <v>67</v>
      </c>
      <c r="C24" s="148"/>
      <c r="D24" s="149"/>
      <c r="E24" s="142">
        <f>IF(C24="","",MAX(C24,D24))</f>
      </c>
      <c r="F24" s="53">
        <f aca="true" t="shared" si="8" ref="F24:F36">IF(C24="","",RANK(E24,$E$24:$E$36,1))</f>
      </c>
      <c r="G24" s="211"/>
      <c r="H24" s="211"/>
      <c r="I24" s="132">
        <f aca="true" t="shared" si="9" ref="I24:I36">IF(G24="","",MAX(G24,H24))</f>
      </c>
      <c r="J24" s="212"/>
      <c r="K24" s="212"/>
      <c r="L24" s="132">
        <f aca="true" t="shared" si="10" ref="L24:L36">IF(J24="","",MAX(J24,K24))</f>
      </c>
      <c r="M24" s="132">
        <f aca="true" t="shared" si="11" ref="M24:M36">IF(I24="","",MIN(L24,I24))</f>
      </c>
      <c r="N24" s="213">
        <f aca="true" t="shared" si="12" ref="N24:N32">IF(M24="","",RANK(M24,$M$24:$M$36,1))</f>
      </c>
      <c r="O24" s="147">
        <f aca="true" t="shared" si="13" ref="O24:O36">IF(F24="","",SUM(N24,F24))</f>
      </c>
      <c r="P24" s="69">
        <f aca="true" t="shared" si="14" ref="P24:P32">IF(O24="","",RANK(O24,$O$24:$O$36,1))</f>
      </c>
      <c r="Q24" s="102">
        <f>IF(P24="","",VLOOKUP(P24,'Bodové hodnocení'!$A$1:$B$20,2,FALSE))</f>
      </c>
      <c r="T24" s="32"/>
    </row>
    <row r="25" spans="1:20" s="33" customFormat="1" ht="15.75">
      <c r="A25" s="44" t="s">
        <v>18</v>
      </c>
      <c r="B25" s="243" t="s">
        <v>13</v>
      </c>
      <c r="C25" s="55"/>
      <c r="D25" s="59"/>
      <c r="E25" s="142">
        <f>IF(C25="","",MAX(C25,D25))</f>
      </c>
      <c r="F25" s="53">
        <f t="shared" si="8"/>
      </c>
      <c r="G25" s="251"/>
      <c r="H25" s="212"/>
      <c r="I25" s="132">
        <f t="shared" si="9"/>
      </c>
      <c r="J25" s="212"/>
      <c r="K25" s="212"/>
      <c r="L25" s="132">
        <f t="shared" si="10"/>
      </c>
      <c r="M25" s="132">
        <f t="shared" si="11"/>
      </c>
      <c r="N25" s="213">
        <f t="shared" si="12"/>
      </c>
      <c r="O25" s="147">
        <f t="shared" si="13"/>
      </c>
      <c r="P25" s="69">
        <f t="shared" si="14"/>
      </c>
      <c r="Q25" s="102">
        <f>IF(P25="","",VLOOKUP(P25,'Bodové hodnocení'!$A$1:$B$20,2,FALSE))</f>
      </c>
      <c r="T25" s="32"/>
    </row>
    <row r="26" spans="1:20" s="33" customFormat="1" ht="15.75">
      <c r="A26" s="44" t="s">
        <v>19</v>
      </c>
      <c r="B26" s="141" t="s">
        <v>12</v>
      </c>
      <c r="C26" s="55"/>
      <c r="D26" s="59"/>
      <c r="E26" s="142">
        <f>IF(C26="","",MAX(C26,D26))</f>
      </c>
      <c r="F26" s="53">
        <f t="shared" si="8"/>
      </c>
      <c r="G26" s="210"/>
      <c r="H26" s="206"/>
      <c r="I26" s="132">
        <f t="shared" si="9"/>
      </c>
      <c r="J26" s="212"/>
      <c r="K26" s="212"/>
      <c r="L26" s="132">
        <f t="shared" si="10"/>
      </c>
      <c r="M26" s="132">
        <f t="shared" si="11"/>
      </c>
      <c r="N26" s="213">
        <f t="shared" si="12"/>
      </c>
      <c r="O26" s="147">
        <f t="shared" si="13"/>
      </c>
      <c r="P26" s="69">
        <f t="shared" si="14"/>
      </c>
      <c r="Q26" s="102">
        <f>IF(P26="","",VLOOKUP(P26,'Bodové hodnocení'!$A$1:$B$20,2,FALSE))</f>
      </c>
      <c r="T26" s="32"/>
    </row>
    <row r="27" spans="1:20" s="33" customFormat="1" ht="15.75">
      <c r="A27" s="44" t="s">
        <v>20</v>
      </c>
      <c r="B27" s="141" t="s">
        <v>8</v>
      </c>
      <c r="C27" s="55"/>
      <c r="D27" s="59"/>
      <c r="E27" s="142">
        <f>IF(C27="","",MAX(C27,D27))</f>
      </c>
      <c r="F27" s="53">
        <f t="shared" si="8"/>
      </c>
      <c r="G27" s="251"/>
      <c r="H27" s="212"/>
      <c r="I27" s="132">
        <f t="shared" si="9"/>
      </c>
      <c r="J27" s="212"/>
      <c r="K27" s="212"/>
      <c r="L27" s="132">
        <f t="shared" si="10"/>
      </c>
      <c r="M27" s="132">
        <f t="shared" si="11"/>
      </c>
      <c r="N27" s="213">
        <f t="shared" si="12"/>
      </c>
      <c r="O27" s="147">
        <f t="shared" si="13"/>
      </c>
      <c r="P27" s="69">
        <f t="shared" si="14"/>
      </c>
      <c r="Q27" s="102">
        <f>IF(P27="","",VLOOKUP(P27,'Bodové hodnocení'!$A$1:$B$20,2,FALSE))</f>
      </c>
      <c r="T27" s="32"/>
    </row>
    <row r="28" spans="1:20" s="33" customFormat="1" ht="15.75">
      <c r="A28" s="44" t="s">
        <v>21</v>
      </c>
      <c r="B28" s="19" t="s">
        <v>4</v>
      </c>
      <c r="C28" s="55"/>
      <c r="D28" s="59"/>
      <c r="E28" s="142">
        <f>IF(C28="","",MAX(C28,D28))</f>
      </c>
      <c r="F28" s="53">
        <f t="shared" si="8"/>
      </c>
      <c r="G28" s="210"/>
      <c r="H28" s="206"/>
      <c r="I28" s="132">
        <f t="shared" si="9"/>
      </c>
      <c r="J28" s="212"/>
      <c r="K28" s="212"/>
      <c r="L28" s="132">
        <f t="shared" si="10"/>
      </c>
      <c r="M28" s="132">
        <f t="shared" si="11"/>
      </c>
      <c r="N28" s="213">
        <f t="shared" si="12"/>
      </c>
      <c r="O28" s="147">
        <f t="shared" si="13"/>
      </c>
      <c r="P28" s="69">
        <f t="shared" si="14"/>
      </c>
      <c r="Q28" s="102">
        <f>IF(P28="","",VLOOKUP(P28,'Bodové hodnocení'!$A$1:$B$20,2,FALSE))</f>
      </c>
      <c r="T28" s="32"/>
    </row>
    <row r="29" spans="1:17" ht="15.75">
      <c r="A29" s="44" t="s">
        <v>22</v>
      </c>
      <c r="B29" s="19" t="s">
        <v>6</v>
      </c>
      <c r="C29" s="55"/>
      <c r="D29" s="59"/>
      <c r="E29" s="142">
        <f aca="true" t="shared" si="15" ref="E29:E36">IF(C29="","",MAX(C29,D29))</f>
      </c>
      <c r="F29" s="53">
        <f t="shared" si="8"/>
      </c>
      <c r="G29" s="251"/>
      <c r="H29" s="212"/>
      <c r="I29" s="132">
        <f t="shared" si="9"/>
      </c>
      <c r="J29" s="212"/>
      <c r="K29" s="212"/>
      <c r="L29" s="132">
        <f t="shared" si="10"/>
      </c>
      <c r="M29" s="132">
        <f t="shared" si="11"/>
      </c>
      <c r="N29" s="213">
        <f t="shared" si="12"/>
      </c>
      <c r="O29" s="147">
        <f t="shared" si="13"/>
      </c>
      <c r="P29" s="69">
        <f t="shared" si="14"/>
      </c>
      <c r="Q29" s="102">
        <f>IF(P29="","",VLOOKUP(P29,'Bodové hodnocení'!$A$1:$B$20,2,FALSE))</f>
      </c>
    </row>
    <row r="30" spans="1:17" ht="15.75">
      <c r="A30" s="44" t="s">
        <v>23</v>
      </c>
      <c r="B30" s="22" t="s">
        <v>31</v>
      </c>
      <c r="C30" s="55"/>
      <c r="D30" s="59"/>
      <c r="E30" s="142">
        <f t="shared" si="15"/>
      </c>
      <c r="F30" s="53">
        <f t="shared" si="8"/>
      </c>
      <c r="G30" s="210"/>
      <c r="H30" s="206"/>
      <c r="I30" s="132">
        <f t="shared" si="9"/>
      </c>
      <c r="J30" s="212"/>
      <c r="K30" s="212"/>
      <c r="L30" s="132">
        <f t="shared" si="10"/>
      </c>
      <c r="M30" s="132">
        <f t="shared" si="11"/>
      </c>
      <c r="N30" s="213">
        <f t="shared" si="12"/>
      </c>
      <c r="O30" s="147">
        <f t="shared" si="13"/>
      </c>
      <c r="P30" s="69">
        <f t="shared" si="14"/>
      </c>
      <c r="Q30" s="102">
        <f>IF(P30="","",VLOOKUP(P30,'Bodové hodnocení'!$A$1:$B$20,2,FALSE))</f>
      </c>
    </row>
    <row r="31" spans="1:17" ht="15.75">
      <c r="A31" s="44" t="s">
        <v>25</v>
      </c>
      <c r="B31" s="22" t="s">
        <v>24</v>
      </c>
      <c r="C31" s="55"/>
      <c r="D31" s="59"/>
      <c r="E31" s="142">
        <f t="shared" si="15"/>
      </c>
      <c r="F31" s="53">
        <f t="shared" si="8"/>
      </c>
      <c r="G31" s="251"/>
      <c r="H31" s="212"/>
      <c r="I31" s="132">
        <f t="shared" si="9"/>
      </c>
      <c r="J31" s="212"/>
      <c r="K31" s="212"/>
      <c r="L31" s="132">
        <f t="shared" si="10"/>
      </c>
      <c r="M31" s="132">
        <f t="shared" si="11"/>
      </c>
      <c r="N31" s="213">
        <f t="shared" si="12"/>
      </c>
      <c r="O31" s="147">
        <f t="shared" si="13"/>
      </c>
      <c r="P31" s="69">
        <f t="shared" si="14"/>
      </c>
      <c r="Q31" s="102">
        <f>IF(P31="","",VLOOKUP(P31,'Bodové hodnocení'!$A$1:$B$20,2,FALSE))</f>
      </c>
    </row>
    <row r="32" spans="1:17" ht="15.75">
      <c r="A32" s="44" t="s">
        <v>26</v>
      </c>
      <c r="B32" s="22" t="s">
        <v>7</v>
      </c>
      <c r="C32" s="55"/>
      <c r="D32" s="59"/>
      <c r="E32" s="142">
        <f t="shared" si="15"/>
      </c>
      <c r="F32" s="53">
        <f t="shared" si="8"/>
      </c>
      <c r="G32" s="210"/>
      <c r="H32" s="206"/>
      <c r="I32" s="132">
        <f t="shared" si="9"/>
      </c>
      <c r="J32" s="212"/>
      <c r="K32" s="212"/>
      <c r="L32" s="132">
        <f t="shared" si="10"/>
      </c>
      <c r="M32" s="132">
        <f t="shared" si="11"/>
      </c>
      <c r="N32" s="213">
        <f t="shared" si="12"/>
      </c>
      <c r="O32" s="147">
        <f t="shared" si="13"/>
      </c>
      <c r="P32" s="69">
        <f t="shared" si="14"/>
      </c>
      <c r="Q32" s="102">
        <f>IF(P32="","",VLOOKUP(P32,'Bodové hodnocení'!$A$1:$B$20,2,FALSE))</f>
      </c>
    </row>
    <row r="33" spans="1:17" ht="15.75">
      <c r="A33" s="44" t="s">
        <v>27</v>
      </c>
      <c r="B33" s="19" t="s">
        <v>17</v>
      </c>
      <c r="C33" s="55"/>
      <c r="D33" s="59"/>
      <c r="E33" s="142">
        <f t="shared" si="15"/>
      </c>
      <c r="F33" s="53">
        <f t="shared" si="8"/>
      </c>
      <c r="G33" s="251"/>
      <c r="H33" s="212"/>
      <c r="I33" s="132">
        <f t="shared" si="9"/>
      </c>
      <c r="J33" s="212"/>
      <c r="K33" s="212"/>
      <c r="L33" s="132">
        <f t="shared" si="10"/>
      </c>
      <c r="M33" s="132">
        <f t="shared" si="11"/>
      </c>
      <c r="N33" s="213">
        <f>IF(M33="","",RANK(M33,$M$24:$M$36,1))</f>
      </c>
      <c r="O33" s="147">
        <f t="shared" si="13"/>
      </c>
      <c r="P33" s="69">
        <f>IF(O33="","",RANK(O33,$O$24:$O$36,1))</f>
      </c>
      <c r="Q33" s="102">
        <f>IF(P33="","",VLOOKUP(P33,'Bodové hodnocení'!$A$1:$B$20,2,FALSE))</f>
      </c>
    </row>
    <row r="34" spans="1:17" ht="15.75">
      <c r="A34" s="44" t="s">
        <v>28</v>
      </c>
      <c r="B34" s="22" t="s">
        <v>29</v>
      </c>
      <c r="C34" s="55"/>
      <c r="D34" s="59"/>
      <c r="E34" s="142">
        <f t="shared" si="15"/>
      </c>
      <c r="F34" s="53">
        <f t="shared" si="8"/>
      </c>
      <c r="G34" s="210"/>
      <c r="H34" s="206"/>
      <c r="I34" s="132">
        <f t="shared" si="9"/>
      </c>
      <c r="J34" s="206"/>
      <c r="K34" s="206"/>
      <c r="L34" s="132">
        <f t="shared" si="10"/>
      </c>
      <c r="M34" s="132">
        <f t="shared" si="11"/>
      </c>
      <c r="N34" s="53">
        <f>IF(M34="","",RANK(M34,$M$24:$M$36,1))</f>
      </c>
      <c r="O34" s="147">
        <f t="shared" si="13"/>
      </c>
      <c r="P34" s="69">
        <f>IF(O34="","",RANK(O34,$O$24:$O$36,1))</f>
      </c>
      <c r="Q34" s="102">
        <f>IF(P34="","",VLOOKUP(P34,'Bodové hodnocení'!$A$1:$B$20,2,FALSE))</f>
      </c>
    </row>
    <row r="35" spans="1:17" ht="15.75">
      <c r="A35" s="44" t="s">
        <v>30</v>
      </c>
      <c r="B35" s="23" t="s">
        <v>14</v>
      </c>
      <c r="C35" s="55"/>
      <c r="D35" s="59"/>
      <c r="E35" s="142">
        <f t="shared" si="15"/>
      </c>
      <c r="F35" s="53">
        <f t="shared" si="8"/>
      </c>
      <c r="G35" s="251"/>
      <c r="H35" s="212"/>
      <c r="I35" s="132">
        <f t="shared" si="9"/>
      </c>
      <c r="J35" s="212"/>
      <c r="K35" s="212"/>
      <c r="L35" s="132">
        <f t="shared" si="10"/>
      </c>
      <c r="M35" s="132">
        <f t="shared" si="11"/>
      </c>
      <c r="N35" s="213">
        <f>IF(M35="","",RANK(M35,$M$24:$M$36,1))</f>
      </c>
      <c r="O35" s="147">
        <f t="shared" si="13"/>
      </c>
      <c r="P35" s="69">
        <f>IF(O35="","",RANK(O35,$O$24:$O$36,1))</f>
      </c>
      <c r="Q35" s="102">
        <f>IF(P35="","",VLOOKUP(P35,'Bodové hodnocení'!$A$1:$B$20,2,FALSE))</f>
      </c>
    </row>
    <row r="36" spans="1:17" ht="16.5" thickBot="1">
      <c r="A36" s="133" t="s">
        <v>32</v>
      </c>
      <c r="B36" s="111" t="s">
        <v>5</v>
      </c>
      <c r="C36" s="155"/>
      <c r="D36" s="156"/>
      <c r="E36" s="157">
        <f t="shared" si="15"/>
      </c>
      <c r="F36" s="134">
        <f t="shared" si="8"/>
      </c>
      <c r="G36" s="221"/>
      <c r="H36" s="222"/>
      <c r="I36" s="223">
        <f t="shared" si="9"/>
      </c>
      <c r="J36" s="222"/>
      <c r="K36" s="222"/>
      <c r="L36" s="223">
        <f t="shared" si="10"/>
      </c>
      <c r="M36" s="223">
        <f t="shared" si="11"/>
      </c>
      <c r="N36" s="134">
        <f>IF(M36="","",RANK(M36,$M$24:$M$36,1))</f>
      </c>
      <c r="O36" s="161">
        <f t="shared" si="13"/>
      </c>
      <c r="P36" s="136">
        <f>IF(O36="","",RANK(O36,$O$24:$O$36,1))</f>
      </c>
      <c r="Q36" s="131">
        <f>IF(P36="","",VLOOKUP(P36,'Bodové hodnocení'!$A$1:$B$20,2,FALSE))</f>
      </c>
    </row>
    <row r="37" spans="1:17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</row>
  </sheetData>
  <sheetProtection selectLockedCells="1" selectUnlockedCells="1"/>
  <mergeCells count="21">
    <mergeCell ref="G21:N21"/>
    <mergeCell ref="G4:I4"/>
    <mergeCell ref="P3:P5"/>
    <mergeCell ref="P21:P23"/>
    <mergeCell ref="Q21:Q23"/>
    <mergeCell ref="A21:B22"/>
    <mergeCell ref="C21:F22"/>
    <mergeCell ref="G22:I22"/>
    <mergeCell ref="J4:L4"/>
    <mergeCell ref="M4:M5"/>
    <mergeCell ref="N4:N5"/>
    <mergeCell ref="O21:O23"/>
    <mergeCell ref="A1:Q1"/>
    <mergeCell ref="A3:B3"/>
    <mergeCell ref="G3:N3"/>
    <mergeCell ref="C3:F4"/>
    <mergeCell ref="O3:O5"/>
    <mergeCell ref="J22:L22"/>
    <mergeCell ref="M22:M23"/>
    <mergeCell ref="N22:N23"/>
    <mergeCell ref="Q3:Q5"/>
  </mergeCells>
  <conditionalFormatting sqref="A6:Q19">
    <cfRule type="expression" priority="2" dxfId="0" stopIfTrue="1">
      <formula>MOD(ROW(IQ65521)-ROW($A$5)+$Y$1,$Z$1+$Y$1)&lt;$Z$1</formula>
    </cfRule>
  </conditionalFormatting>
  <conditionalFormatting sqref="A24:Q36">
    <cfRule type="expression" priority="1" dxfId="0" stopIfTrue="1">
      <formula>MOD(ROW(IQ65521)-ROW($A$5)+$Y$1,$Z$1+$Y$1)&lt;$Z$1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3" r:id="rId1"/>
  <headerFooter alignWithMargins="0">
    <oddFooter>&amp;CHlučinská liga mládeže - 9. ročník 2020 / 2021&amp;RPro HLM zpracoval Durlák Jan</oddFooter>
  </headerFooter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SheetLayoutView="100" zoomScalePageLayoutView="0" workbookViewId="0" topLeftCell="A1">
      <selection activeCell="J41" sqref="J4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2" customWidth="1"/>
    <col min="17" max="17" width="11.57421875" style="0" customWidth="1"/>
    <col min="18" max="19" width="11.57421875" style="33" customWidth="1"/>
  </cols>
  <sheetData>
    <row r="1" spans="1:26" ht="22.5">
      <c r="A1" s="271" t="s">
        <v>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Y1">
        <v>1</v>
      </c>
      <c r="Z1">
        <v>1</v>
      </c>
    </row>
    <row r="2" ht="16.5" thickBot="1">
      <c r="A2" s="34"/>
    </row>
    <row r="3" spans="1:19" ht="15.75" customHeight="1" thickBot="1">
      <c r="A3" s="257" t="s">
        <v>33</v>
      </c>
      <c r="B3" s="258"/>
      <c r="C3" s="257" t="s">
        <v>34</v>
      </c>
      <c r="D3" s="261"/>
      <c r="E3" s="261"/>
      <c r="F3" s="258"/>
      <c r="G3" s="254" t="s">
        <v>47</v>
      </c>
      <c r="H3" s="254"/>
      <c r="I3" s="254"/>
      <c r="J3" s="254"/>
      <c r="K3" s="254"/>
      <c r="L3" s="254"/>
      <c r="M3" s="254"/>
      <c r="N3" s="254"/>
      <c r="O3" s="254"/>
      <c r="P3" s="254"/>
      <c r="Q3" s="267" t="s">
        <v>36</v>
      </c>
      <c r="R3" s="268" t="s">
        <v>37</v>
      </c>
      <c r="S3" s="269" t="s">
        <v>38</v>
      </c>
    </row>
    <row r="4" spans="1:19" ht="16.5" thickBot="1">
      <c r="A4" s="259"/>
      <c r="B4" s="260"/>
      <c r="C4" s="259"/>
      <c r="D4" s="262"/>
      <c r="E4" s="262"/>
      <c r="F4" s="260"/>
      <c r="G4" s="255" t="s">
        <v>51</v>
      </c>
      <c r="H4" s="256"/>
      <c r="I4" s="256"/>
      <c r="J4" s="256"/>
      <c r="K4" s="256" t="s">
        <v>52</v>
      </c>
      <c r="L4" s="256"/>
      <c r="M4" s="256"/>
      <c r="N4" s="256"/>
      <c r="O4" s="263" t="s">
        <v>42</v>
      </c>
      <c r="P4" s="265" t="s">
        <v>43</v>
      </c>
      <c r="Q4" s="267"/>
      <c r="R4" s="268"/>
      <c r="S4" s="269"/>
    </row>
    <row r="5" spans="1:19" ht="16.5" thickBot="1">
      <c r="A5" s="35" t="s">
        <v>39</v>
      </c>
      <c r="B5" s="36" t="s">
        <v>2</v>
      </c>
      <c r="C5" s="35" t="s">
        <v>40</v>
      </c>
      <c r="D5" s="37" t="s">
        <v>41</v>
      </c>
      <c r="E5" s="38" t="s">
        <v>42</v>
      </c>
      <c r="F5" s="39" t="s">
        <v>43</v>
      </c>
      <c r="G5" s="220" t="s">
        <v>44</v>
      </c>
      <c r="H5" s="40" t="s">
        <v>45</v>
      </c>
      <c r="I5" s="40" t="s">
        <v>48</v>
      </c>
      <c r="J5" s="40" t="s">
        <v>42</v>
      </c>
      <c r="K5" s="40" t="s">
        <v>44</v>
      </c>
      <c r="L5" s="40" t="s">
        <v>45</v>
      </c>
      <c r="M5" s="40" t="s">
        <v>48</v>
      </c>
      <c r="N5" s="40" t="s">
        <v>42</v>
      </c>
      <c r="O5" s="264"/>
      <c r="P5" s="266"/>
      <c r="Q5" s="267"/>
      <c r="R5" s="268"/>
      <c r="S5" s="269"/>
    </row>
    <row r="6" spans="1:19" ht="15.75">
      <c r="A6" s="41" t="s">
        <v>16</v>
      </c>
      <c r="B6" s="27" t="s">
        <v>67</v>
      </c>
      <c r="C6" s="55"/>
      <c r="D6" s="56"/>
      <c r="E6" s="142">
        <f>IF(C6="","",MAX(C6,D6))</f>
      </c>
      <c r="F6" s="143">
        <f>IF(C6="","",RANK(E6,$E$6:$E$19,1))</f>
      </c>
      <c r="G6" s="144"/>
      <c r="H6" s="144"/>
      <c r="I6" s="145"/>
      <c r="J6" s="146">
        <f>IF(G6="","",MAX(G6,H6)+I6)</f>
      </c>
      <c r="K6" s="146"/>
      <c r="L6" s="146"/>
      <c r="M6" s="145"/>
      <c r="N6" s="146">
        <f>IF(L6="","",MAX(K6,L6)+M6)</f>
      </c>
      <c r="O6" s="45">
        <f>IF(J6="","",MIN(N6,J6))</f>
      </c>
      <c r="P6" s="53">
        <f>IF(O6="","",RANK(O6,$O$6:$O$19,1))</f>
      </c>
      <c r="Q6" s="147">
        <f aca="true" t="shared" si="0" ref="Q6:Q19">IF(F6="","",SUM(P6,F6))</f>
      </c>
      <c r="R6" s="69">
        <f aca="true" t="shared" si="1" ref="R6:R19">IF(Q6="","",RANK(Q6,$Q$6:$Q$19,1))</f>
      </c>
      <c r="S6" s="102">
        <f>IF(R6="","",VLOOKUP(R6,'Bodové hodnocení'!$A$1:$B$20,2,FALSE))</f>
      </c>
    </row>
    <row r="7" spans="1:19" ht="15.75">
      <c r="A7" s="140" t="s">
        <v>18</v>
      </c>
      <c r="B7" s="243" t="s">
        <v>13</v>
      </c>
      <c r="C7" s="55"/>
      <c r="D7" s="56"/>
      <c r="E7" s="142">
        <f>IF(C7="","",MAX(C7,D7))</f>
      </c>
      <c r="F7" s="143">
        <f>IF(C7="","",RANK(E7,$E$6:$E$19,1))</f>
      </c>
      <c r="G7" s="244"/>
      <c r="H7" s="244"/>
      <c r="I7" s="145"/>
      <c r="J7" s="146">
        <f aca="true" t="shared" si="2" ref="J7:J19">IF(G7="","",MAX(G7,H7)+I7)</f>
      </c>
      <c r="K7" s="146"/>
      <c r="L7" s="146"/>
      <c r="M7" s="145"/>
      <c r="N7" s="146">
        <f>IF(L7="","",L7+M7)</f>
      </c>
      <c r="O7" s="45">
        <f>IF(J7="","",MIN(N7,J7))</f>
      </c>
      <c r="P7" s="53">
        <f>IF(O7="","",RANK(O7,$O$6:$O$19,1))</f>
      </c>
      <c r="Q7" s="147">
        <f t="shared" si="0"/>
      </c>
      <c r="R7" s="69">
        <f t="shared" si="1"/>
      </c>
      <c r="S7" s="102">
        <f>IF(R7="","",VLOOKUP(R7,'Bodové hodnocení'!$A$1:$B$20,2,FALSE))</f>
      </c>
    </row>
    <row r="8" spans="1:19" ht="15.75">
      <c r="A8" s="140" t="s">
        <v>19</v>
      </c>
      <c r="B8" s="141" t="s">
        <v>12</v>
      </c>
      <c r="C8" s="55"/>
      <c r="D8" s="56"/>
      <c r="E8" s="142">
        <f>IF(C8="","",MAX(C8,D8))</f>
      </c>
      <c r="F8" s="143">
        <f>IF(C8="","",RANK(E8,$E$6:$E$19,1))</f>
      </c>
      <c r="G8" s="144"/>
      <c r="H8" s="144"/>
      <c r="I8" s="145"/>
      <c r="J8" s="146">
        <f t="shared" si="2"/>
      </c>
      <c r="K8" s="146"/>
      <c r="L8" s="146"/>
      <c r="M8" s="145"/>
      <c r="N8" s="146">
        <f>IF(L8="","",L8+M8)</f>
      </c>
      <c r="O8" s="45">
        <f>IF(J8="","",MIN(N8,J8))</f>
      </c>
      <c r="P8" s="53">
        <f>IF(O8="","",RANK(O8,$O$6:$O$19,1))</f>
      </c>
      <c r="Q8" s="147">
        <f t="shared" si="0"/>
      </c>
      <c r="R8" s="69">
        <f t="shared" si="1"/>
      </c>
      <c r="S8" s="102">
        <f>IF(R8="","",VLOOKUP(R8,'Bodové hodnocení'!$A$1:$B$20,2,FALSE))</f>
      </c>
    </row>
    <row r="9" spans="1:19" ht="15.75">
      <c r="A9" s="140" t="s">
        <v>20</v>
      </c>
      <c r="B9" s="141" t="s">
        <v>8</v>
      </c>
      <c r="C9" s="55"/>
      <c r="D9" s="56"/>
      <c r="E9" s="142">
        <f>IF(C9="","",MAX(C9,D9))</f>
      </c>
      <c r="F9" s="143">
        <f>IF(C9="","",RANK(E9,$E$6:$E$19,1))</f>
      </c>
      <c r="G9" s="244"/>
      <c r="H9" s="244"/>
      <c r="I9" s="145"/>
      <c r="J9" s="146">
        <f t="shared" si="2"/>
      </c>
      <c r="K9" s="146"/>
      <c r="L9" s="146"/>
      <c r="M9" s="145"/>
      <c r="N9" s="146">
        <f aca="true" t="shared" si="3" ref="N9:N19">IF(L9="","",L9+M9)</f>
      </c>
      <c r="O9" s="45">
        <f>IF(J9="","",MIN(N9,J9))</f>
      </c>
      <c r="P9" s="53">
        <f>IF(O9="","",RANK(O9,$O$6:$O$19,1))</f>
      </c>
      <c r="Q9" s="147">
        <f t="shared" si="0"/>
      </c>
      <c r="R9" s="69">
        <f t="shared" si="1"/>
      </c>
      <c r="S9" s="102">
        <f>IF(R9="","",VLOOKUP(R9,'Bodové hodnocení'!$A$1:$B$20,2,FALSE))</f>
      </c>
    </row>
    <row r="10" spans="1:19" ht="15.75">
      <c r="A10" s="140" t="s">
        <v>21</v>
      </c>
      <c r="B10" s="19" t="s">
        <v>4</v>
      </c>
      <c r="C10" s="55"/>
      <c r="D10" s="56"/>
      <c r="E10" s="142">
        <f aca="true" t="shared" si="4" ref="E10:E18">IF(C10="","",MAX(C10,D10))</f>
      </c>
      <c r="F10" s="143">
        <f aca="true" t="shared" si="5" ref="F10:F18">IF(C10="","",RANK(E10,$E$6:$E$19,1))</f>
      </c>
      <c r="G10" s="144"/>
      <c r="H10" s="144"/>
      <c r="I10" s="145"/>
      <c r="J10" s="146">
        <f t="shared" si="2"/>
      </c>
      <c r="K10" s="146"/>
      <c r="L10" s="146"/>
      <c r="M10" s="145"/>
      <c r="N10" s="146">
        <f t="shared" si="3"/>
      </c>
      <c r="O10" s="45">
        <f>IF(J10="","",MIN(N10,J10))</f>
      </c>
      <c r="P10" s="53">
        <f aca="true" t="shared" si="6" ref="P10:P18">IF(O10="","",RANK(O10,$O$6:$O$19,1))</f>
      </c>
      <c r="Q10" s="147">
        <f t="shared" si="0"/>
      </c>
      <c r="R10" s="69">
        <f t="shared" si="1"/>
      </c>
      <c r="S10" s="102">
        <f>IF(R10="","",VLOOKUP(R10,'Bodové hodnocení'!$A$1:$B$20,2,FALSE))</f>
      </c>
    </row>
    <row r="11" spans="1:19" ht="15.75">
      <c r="A11" s="140" t="s">
        <v>22</v>
      </c>
      <c r="B11" s="19" t="s">
        <v>6</v>
      </c>
      <c r="C11" s="55"/>
      <c r="D11" s="56"/>
      <c r="E11" s="142">
        <f t="shared" si="4"/>
      </c>
      <c r="F11" s="143">
        <f t="shared" si="5"/>
      </c>
      <c r="G11" s="244"/>
      <c r="H11" s="244"/>
      <c r="I11" s="145"/>
      <c r="J11" s="146">
        <f t="shared" si="2"/>
      </c>
      <c r="K11" s="146"/>
      <c r="L11" s="146"/>
      <c r="M11" s="145"/>
      <c r="N11" s="146">
        <f t="shared" si="3"/>
      </c>
      <c r="O11" s="45">
        <f aca="true" t="shared" si="7" ref="O11:O18">IF(J11="","",MIN(N11,J11))</f>
      </c>
      <c r="P11" s="53">
        <f>IF(O11="","",RANK(O11,$O$6:$O$19,1))</f>
      </c>
      <c r="Q11" s="147">
        <f t="shared" si="0"/>
      </c>
      <c r="R11" s="69">
        <f t="shared" si="1"/>
      </c>
      <c r="S11" s="102">
        <f>IF(R11="","",VLOOKUP(R11,'Bodové hodnocení'!$A$1:$B$20,2,FALSE))</f>
      </c>
    </row>
    <row r="12" spans="1:19" ht="15.75">
      <c r="A12" s="140" t="s">
        <v>23</v>
      </c>
      <c r="B12" s="19" t="s">
        <v>10</v>
      </c>
      <c r="C12" s="55"/>
      <c r="D12" s="56"/>
      <c r="E12" s="142">
        <f t="shared" si="4"/>
      </c>
      <c r="F12" s="143">
        <f t="shared" si="5"/>
      </c>
      <c r="G12" s="144"/>
      <c r="H12" s="144"/>
      <c r="I12" s="145"/>
      <c r="J12" s="146">
        <f t="shared" si="2"/>
      </c>
      <c r="K12" s="146"/>
      <c r="L12" s="146"/>
      <c r="M12" s="145"/>
      <c r="N12" s="146">
        <f t="shared" si="3"/>
      </c>
      <c r="O12" s="45">
        <f t="shared" si="7"/>
      </c>
      <c r="P12" s="53">
        <f t="shared" si="6"/>
      </c>
      <c r="Q12" s="147">
        <f t="shared" si="0"/>
      </c>
      <c r="R12" s="69">
        <f t="shared" si="1"/>
      </c>
      <c r="S12" s="102">
        <f>IF(R12="","",VLOOKUP(R12,'Bodové hodnocení'!$A$1:$B$20,2,FALSE))</f>
      </c>
    </row>
    <row r="13" spans="1:19" ht="15.75">
      <c r="A13" s="140" t="s">
        <v>25</v>
      </c>
      <c r="B13" s="22" t="s">
        <v>31</v>
      </c>
      <c r="C13" s="55"/>
      <c r="D13" s="56"/>
      <c r="E13" s="142">
        <f t="shared" si="4"/>
      </c>
      <c r="F13" s="143">
        <f t="shared" si="5"/>
      </c>
      <c r="G13" s="244"/>
      <c r="H13" s="244"/>
      <c r="I13" s="145"/>
      <c r="J13" s="146">
        <f t="shared" si="2"/>
      </c>
      <c r="K13" s="146"/>
      <c r="L13" s="146"/>
      <c r="M13" s="145"/>
      <c r="N13" s="146">
        <f t="shared" si="3"/>
      </c>
      <c r="O13" s="45">
        <f t="shared" si="7"/>
      </c>
      <c r="P13" s="53">
        <f t="shared" si="6"/>
      </c>
      <c r="Q13" s="147">
        <f t="shared" si="0"/>
      </c>
      <c r="R13" s="69">
        <f t="shared" si="1"/>
      </c>
      <c r="S13" s="102">
        <f>IF(R13="","",VLOOKUP(R13,'Bodové hodnocení'!$A$1:$B$20,2,FALSE))</f>
      </c>
    </row>
    <row r="14" spans="1:19" ht="15.75">
      <c r="A14" s="140" t="s">
        <v>26</v>
      </c>
      <c r="B14" s="22" t="s">
        <v>24</v>
      </c>
      <c r="C14" s="55"/>
      <c r="D14" s="56"/>
      <c r="E14" s="142">
        <f t="shared" si="4"/>
      </c>
      <c r="F14" s="143">
        <f t="shared" si="5"/>
      </c>
      <c r="G14" s="144"/>
      <c r="H14" s="144"/>
      <c r="I14" s="145"/>
      <c r="J14" s="146">
        <f t="shared" si="2"/>
      </c>
      <c r="K14" s="146"/>
      <c r="L14" s="146"/>
      <c r="M14" s="145"/>
      <c r="N14" s="146">
        <f t="shared" si="3"/>
      </c>
      <c r="O14" s="45">
        <f t="shared" si="7"/>
      </c>
      <c r="P14" s="53">
        <f t="shared" si="6"/>
      </c>
      <c r="Q14" s="147">
        <f t="shared" si="0"/>
      </c>
      <c r="R14" s="69">
        <f t="shared" si="1"/>
      </c>
      <c r="S14" s="102">
        <f>IF(R14="","",VLOOKUP(R14,'Bodové hodnocení'!$A$1:$B$20,2,FALSE))</f>
      </c>
    </row>
    <row r="15" spans="1:19" ht="15.75">
      <c r="A15" s="140" t="s">
        <v>27</v>
      </c>
      <c r="B15" s="22" t="s">
        <v>68</v>
      </c>
      <c r="C15" s="55"/>
      <c r="D15" s="56"/>
      <c r="E15" s="142">
        <f t="shared" si="4"/>
      </c>
      <c r="F15" s="143">
        <f t="shared" si="5"/>
      </c>
      <c r="G15" s="244"/>
      <c r="H15" s="244"/>
      <c r="I15" s="145"/>
      <c r="J15" s="146">
        <f t="shared" si="2"/>
      </c>
      <c r="K15" s="146"/>
      <c r="L15" s="146"/>
      <c r="M15" s="145"/>
      <c r="N15" s="146">
        <f t="shared" si="3"/>
      </c>
      <c r="O15" s="45">
        <f t="shared" si="7"/>
      </c>
      <c r="P15" s="53">
        <f t="shared" si="6"/>
      </c>
      <c r="Q15" s="147">
        <f t="shared" si="0"/>
      </c>
      <c r="R15" s="69">
        <f t="shared" si="1"/>
      </c>
      <c r="S15" s="102">
        <f>IF(R15="","",VLOOKUP(R15,'Bodové hodnocení'!$A$1:$B$20,2,FALSE))</f>
      </c>
    </row>
    <row r="16" spans="1:19" ht="15.75">
      <c r="A16" s="140" t="s">
        <v>28</v>
      </c>
      <c r="B16" s="22" t="s">
        <v>7</v>
      </c>
      <c r="C16" s="55"/>
      <c r="D16" s="56"/>
      <c r="E16" s="142">
        <f>IF(C16="","",MAX(C16,D16))</f>
      </c>
      <c r="F16" s="143">
        <f t="shared" si="5"/>
      </c>
      <c r="G16" s="144"/>
      <c r="H16" s="144"/>
      <c r="I16" s="145"/>
      <c r="J16" s="146">
        <f t="shared" si="2"/>
      </c>
      <c r="K16" s="146"/>
      <c r="L16" s="146"/>
      <c r="M16" s="145"/>
      <c r="N16" s="146">
        <f t="shared" si="3"/>
      </c>
      <c r="O16" s="45">
        <f t="shared" si="7"/>
      </c>
      <c r="P16" s="53">
        <f t="shared" si="6"/>
      </c>
      <c r="Q16" s="147">
        <f t="shared" si="0"/>
      </c>
      <c r="R16" s="69">
        <f t="shared" si="1"/>
      </c>
      <c r="S16" s="102">
        <f>IF(R16="","",VLOOKUP(R16,'Bodové hodnocení'!$A$1:$B$20,2,FALSE))</f>
      </c>
    </row>
    <row r="17" spans="1:19" ht="15.75">
      <c r="A17" s="140" t="s">
        <v>30</v>
      </c>
      <c r="B17" s="19" t="s">
        <v>17</v>
      </c>
      <c r="C17" s="55"/>
      <c r="D17" s="56"/>
      <c r="E17" s="142">
        <f t="shared" si="4"/>
      </c>
      <c r="F17" s="143">
        <f t="shared" si="5"/>
      </c>
      <c r="G17" s="244"/>
      <c r="H17" s="244"/>
      <c r="I17" s="145"/>
      <c r="J17" s="146">
        <f t="shared" si="2"/>
      </c>
      <c r="K17" s="146"/>
      <c r="L17" s="146"/>
      <c r="M17" s="145"/>
      <c r="N17" s="146">
        <f t="shared" si="3"/>
      </c>
      <c r="O17" s="45">
        <f t="shared" si="7"/>
      </c>
      <c r="P17" s="53">
        <f t="shared" si="6"/>
      </c>
      <c r="Q17" s="147">
        <f t="shared" si="0"/>
      </c>
      <c r="R17" s="69">
        <f t="shared" si="1"/>
      </c>
      <c r="S17" s="102">
        <f>IF(R17="","",VLOOKUP(R17,'Bodové hodnocení'!$A$1:$B$20,2,FALSE))</f>
      </c>
    </row>
    <row r="18" spans="1:19" ht="15.75">
      <c r="A18" s="140" t="s">
        <v>32</v>
      </c>
      <c r="B18" s="23" t="s">
        <v>14</v>
      </c>
      <c r="C18" s="55"/>
      <c r="D18" s="56"/>
      <c r="E18" s="142">
        <f t="shared" si="4"/>
      </c>
      <c r="F18" s="143">
        <f t="shared" si="5"/>
      </c>
      <c r="G18" s="144"/>
      <c r="H18" s="144"/>
      <c r="I18" s="145"/>
      <c r="J18" s="146">
        <f t="shared" si="2"/>
      </c>
      <c r="K18" s="146"/>
      <c r="L18" s="146"/>
      <c r="M18" s="145"/>
      <c r="N18" s="146">
        <f t="shared" si="3"/>
      </c>
      <c r="O18" s="45">
        <f t="shared" si="7"/>
      </c>
      <c r="P18" s="53">
        <f t="shared" si="6"/>
      </c>
      <c r="Q18" s="147">
        <f t="shared" si="0"/>
      </c>
      <c r="R18" s="69">
        <f t="shared" si="1"/>
      </c>
      <c r="S18" s="102">
        <f>IF(R18="","",VLOOKUP(R18,'Bodové hodnocení'!$A$1:$B$20,2,FALSE))</f>
      </c>
    </row>
    <row r="19" spans="1:19" ht="16.5" thickBot="1">
      <c r="A19" s="140" t="s">
        <v>57</v>
      </c>
      <c r="B19" s="22" t="s">
        <v>5</v>
      </c>
      <c r="C19" s="55"/>
      <c r="D19" s="56"/>
      <c r="E19" s="142">
        <f>IF(C19="","",MAX(C19,D19))</f>
      </c>
      <c r="F19" s="143">
        <f>IF(C19="","",RANK(E19,$E$6:$E$19,1))</f>
      </c>
      <c r="G19" s="244"/>
      <c r="H19" s="244"/>
      <c r="I19" s="145"/>
      <c r="J19" s="146">
        <f t="shared" si="2"/>
      </c>
      <c r="K19" s="146"/>
      <c r="L19" s="146"/>
      <c r="M19" s="145"/>
      <c r="N19" s="146">
        <f t="shared" si="3"/>
      </c>
      <c r="O19" s="45">
        <f>IF(J19="","",MIN(N19,J19))</f>
      </c>
      <c r="P19" s="53">
        <f>IF(O19="","",RANK(O19,$O$6:$O$19,1))</f>
      </c>
      <c r="Q19" s="147">
        <f t="shared" si="0"/>
      </c>
      <c r="R19" s="69">
        <f t="shared" si="1"/>
      </c>
      <c r="S19" s="102">
        <f>IF(R19="","",VLOOKUP(R19,'Bodové hodnocení'!$A$1:$B$20,2,FALSE))</f>
      </c>
    </row>
    <row r="20" spans="1:19" ht="16.5" thickBot="1">
      <c r="A20" s="46"/>
      <c r="B20" s="46"/>
      <c r="C20" s="47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8"/>
      <c r="S20" s="49"/>
    </row>
    <row r="21" spans="1:19" ht="16.5" thickBot="1">
      <c r="A21" s="257" t="s">
        <v>46</v>
      </c>
      <c r="B21" s="258"/>
      <c r="C21" s="257" t="s">
        <v>34</v>
      </c>
      <c r="D21" s="261"/>
      <c r="E21" s="261"/>
      <c r="F21" s="258"/>
      <c r="G21" s="254" t="s">
        <v>47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67" t="s">
        <v>36</v>
      </c>
      <c r="R21" s="268" t="s">
        <v>37</v>
      </c>
      <c r="S21" s="269" t="s">
        <v>38</v>
      </c>
    </row>
    <row r="22" spans="1:19" ht="16.5" thickBot="1">
      <c r="A22" s="259"/>
      <c r="B22" s="260"/>
      <c r="C22" s="259"/>
      <c r="D22" s="262"/>
      <c r="E22" s="262"/>
      <c r="F22" s="260"/>
      <c r="G22" s="255" t="s">
        <v>51</v>
      </c>
      <c r="H22" s="256"/>
      <c r="I22" s="256"/>
      <c r="J22" s="256"/>
      <c r="K22" s="256" t="s">
        <v>52</v>
      </c>
      <c r="L22" s="256"/>
      <c r="M22" s="256"/>
      <c r="N22" s="256"/>
      <c r="O22" s="263" t="s">
        <v>42</v>
      </c>
      <c r="P22" s="265" t="s">
        <v>43</v>
      </c>
      <c r="Q22" s="267"/>
      <c r="R22" s="268"/>
      <c r="S22" s="269"/>
    </row>
    <row r="23" spans="1:19" ht="16.5" thickBot="1">
      <c r="A23" s="57" t="s">
        <v>39</v>
      </c>
      <c r="B23" s="36" t="s">
        <v>2</v>
      </c>
      <c r="C23" s="35" t="s">
        <v>40</v>
      </c>
      <c r="D23" s="37" t="s">
        <v>41</v>
      </c>
      <c r="E23" s="58" t="s">
        <v>42</v>
      </c>
      <c r="F23" s="39" t="s">
        <v>43</v>
      </c>
      <c r="G23" s="220" t="s">
        <v>44</v>
      </c>
      <c r="H23" s="40" t="s">
        <v>45</v>
      </c>
      <c r="I23" s="40" t="s">
        <v>48</v>
      </c>
      <c r="J23" s="40" t="s">
        <v>42</v>
      </c>
      <c r="K23" s="40" t="s">
        <v>44</v>
      </c>
      <c r="L23" s="40" t="s">
        <v>45</v>
      </c>
      <c r="M23" s="40" t="s">
        <v>48</v>
      </c>
      <c r="N23" s="40" t="s">
        <v>42</v>
      </c>
      <c r="O23" s="264"/>
      <c r="P23" s="266"/>
      <c r="Q23" s="267"/>
      <c r="R23" s="268"/>
      <c r="S23" s="269"/>
    </row>
    <row r="24" spans="1:19" ht="15.75">
      <c r="A24" s="41" t="s">
        <v>16</v>
      </c>
      <c r="B24" s="27" t="s">
        <v>67</v>
      </c>
      <c r="C24" s="148"/>
      <c r="D24" s="149"/>
      <c r="E24" s="142">
        <f aca="true" t="shared" si="8" ref="E24:E35">IF(C24="","",MAX(C24,D24))</f>
      </c>
      <c r="F24" s="53">
        <f aca="true" t="shared" si="9" ref="F24:F33">IF(C24="","",RANK(E24,$E$24:$E$36,1))</f>
      </c>
      <c r="G24" s="150"/>
      <c r="H24" s="214"/>
      <c r="I24" s="151"/>
      <c r="J24" s="146">
        <f>IF(G24="","",MAX(G24,H24)+I24)</f>
      </c>
      <c r="K24" s="152"/>
      <c r="L24" s="152"/>
      <c r="M24" s="151"/>
      <c r="N24" s="146">
        <f>IF(L24="","",MAX(K24,L24)+M24)</f>
      </c>
      <c r="O24" s="42">
        <f aca="true" t="shared" si="10" ref="O24:O36">IF(J24="","",MIN(N24,J24))</f>
      </c>
      <c r="P24" s="52">
        <f aca="true" t="shared" si="11" ref="P24:P33">IF(O24="","",RANK(O24,$O$24:$O$36,1))</f>
      </c>
      <c r="Q24" s="147">
        <f aca="true" t="shared" si="12" ref="Q24:Q33">IF(F24="","",SUM(P24,F24))</f>
      </c>
      <c r="R24" s="69">
        <f aca="true" t="shared" si="13" ref="R24:R33">IF(Q24="","",RANK(Q24,$Q$24:$Q$36,1))</f>
      </c>
      <c r="S24" s="102">
        <f>IF(R24="","",VLOOKUP(R24,'Bodové hodnocení'!$A$1:$B$20,2,FALSE))</f>
      </c>
    </row>
    <row r="25" spans="1:19" ht="15.75">
      <c r="A25" s="44" t="s">
        <v>18</v>
      </c>
      <c r="B25" s="243" t="s">
        <v>13</v>
      </c>
      <c r="C25" s="55"/>
      <c r="D25" s="59"/>
      <c r="E25" s="142">
        <f t="shared" si="8"/>
      </c>
      <c r="F25" s="53">
        <f t="shared" si="9"/>
      </c>
      <c r="G25" s="144"/>
      <c r="H25" s="144"/>
      <c r="I25" s="145"/>
      <c r="J25" s="146">
        <f aca="true" t="shared" si="14" ref="J25:J36">IF(G25="","",MAX(G25,H25)+I25)</f>
      </c>
      <c r="K25" s="146"/>
      <c r="L25" s="146"/>
      <c r="M25" s="145"/>
      <c r="N25" s="146">
        <f>IF(L25="","",L25+M25)</f>
      </c>
      <c r="O25" s="45">
        <f t="shared" si="10"/>
      </c>
      <c r="P25" s="53">
        <f t="shared" si="11"/>
      </c>
      <c r="Q25" s="147">
        <f t="shared" si="12"/>
      </c>
      <c r="R25" s="69">
        <f t="shared" si="13"/>
      </c>
      <c r="S25" s="102">
        <f>IF(R25="","",VLOOKUP(R25,'Bodové hodnocení'!$A$1:$B$20,2,FALSE))</f>
      </c>
    </row>
    <row r="26" spans="1:19" ht="15.75">
      <c r="A26" s="44" t="s">
        <v>19</v>
      </c>
      <c r="B26" s="141" t="s">
        <v>12</v>
      </c>
      <c r="C26" s="55"/>
      <c r="D26" s="59"/>
      <c r="E26" s="142">
        <f t="shared" si="8"/>
      </c>
      <c r="F26" s="53">
        <f t="shared" si="9"/>
      </c>
      <c r="G26" s="144"/>
      <c r="H26" s="144"/>
      <c r="I26" s="145"/>
      <c r="J26" s="146">
        <f t="shared" si="14"/>
      </c>
      <c r="K26" s="146"/>
      <c r="L26" s="146"/>
      <c r="M26" s="145"/>
      <c r="N26" s="146">
        <f>IF(L26="","",L26+M26)</f>
      </c>
      <c r="O26" s="45">
        <f t="shared" si="10"/>
      </c>
      <c r="P26" s="53">
        <f t="shared" si="11"/>
      </c>
      <c r="Q26" s="147">
        <f t="shared" si="12"/>
      </c>
      <c r="R26" s="69">
        <f t="shared" si="13"/>
      </c>
      <c r="S26" s="102">
        <f>IF(R26="","",VLOOKUP(R26,'Bodové hodnocení'!$A$1:$B$20,2,FALSE))</f>
      </c>
    </row>
    <row r="27" spans="1:19" ht="15.75">
      <c r="A27" s="44" t="s">
        <v>20</v>
      </c>
      <c r="B27" s="141" t="s">
        <v>8</v>
      </c>
      <c r="C27" s="55"/>
      <c r="D27" s="59"/>
      <c r="E27" s="142">
        <f t="shared" si="8"/>
      </c>
      <c r="F27" s="53">
        <f t="shared" si="9"/>
      </c>
      <c r="G27" s="144"/>
      <c r="H27" s="144"/>
      <c r="I27" s="145"/>
      <c r="J27" s="146">
        <f t="shared" si="14"/>
      </c>
      <c r="K27" s="146"/>
      <c r="L27" s="146"/>
      <c r="M27" s="145"/>
      <c r="N27" s="146">
        <f aca="true" t="shared" si="15" ref="N27:N36">IF(L27="","",L27+M27)</f>
      </c>
      <c r="O27" s="45">
        <f t="shared" si="10"/>
      </c>
      <c r="P27" s="53">
        <f t="shared" si="11"/>
      </c>
      <c r="Q27" s="147">
        <f t="shared" si="12"/>
      </c>
      <c r="R27" s="69">
        <f t="shared" si="13"/>
      </c>
      <c r="S27" s="102">
        <f>IF(R27="","",VLOOKUP(R27,'Bodové hodnocení'!$A$1:$B$20,2,FALSE))</f>
      </c>
    </row>
    <row r="28" spans="1:19" ht="15.75">
      <c r="A28" s="44" t="s">
        <v>21</v>
      </c>
      <c r="B28" s="19" t="s">
        <v>4</v>
      </c>
      <c r="C28" s="55"/>
      <c r="D28" s="59"/>
      <c r="E28" s="142">
        <f t="shared" si="8"/>
      </c>
      <c r="F28" s="53">
        <f t="shared" si="9"/>
      </c>
      <c r="G28" s="144"/>
      <c r="H28" s="144"/>
      <c r="I28" s="145"/>
      <c r="J28" s="146">
        <f t="shared" si="14"/>
      </c>
      <c r="K28" s="146"/>
      <c r="L28" s="146"/>
      <c r="M28" s="145"/>
      <c r="N28" s="146">
        <f t="shared" si="15"/>
      </c>
      <c r="O28" s="45">
        <f t="shared" si="10"/>
      </c>
      <c r="P28" s="53">
        <f t="shared" si="11"/>
      </c>
      <c r="Q28" s="147">
        <f t="shared" si="12"/>
      </c>
      <c r="R28" s="69">
        <f t="shared" si="13"/>
      </c>
      <c r="S28" s="102">
        <f>IF(R28="","",VLOOKUP(R28,'Bodové hodnocení'!$A$1:$B$20,2,FALSE))</f>
      </c>
    </row>
    <row r="29" spans="1:19" ht="15.75">
      <c r="A29" s="44" t="s">
        <v>22</v>
      </c>
      <c r="B29" s="19" t="s">
        <v>6</v>
      </c>
      <c r="C29" s="55"/>
      <c r="D29" s="59"/>
      <c r="E29" s="142">
        <f t="shared" si="8"/>
      </c>
      <c r="F29" s="53">
        <f t="shared" si="9"/>
      </c>
      <c r="G29" s="144"/>
      <c r="H29" s="144"/>
      <c r="I29" s="145"/>
      <c r="J29" s="146">
        <f t="shared" si="14"/>
      </c>
      <c r="K29" s="146"/>
      <c r="L29" s="146"/>
      <c r="M29" s="145"/>
      <c r="N29" s="146">
        <f t="shared" si="15"/>
      </c>
      <c r="O29" s="45">
        <f t="shared" si="10"/>
      </c>
      <c r="P29" s="53">
        <f t="shared" si="11"/>
      </c>
      <c r="Q29" s="147">
        <f t="shared" si="12"/>
      </c>
      <c r="R29" s="69">
        <f t="shared" si="13"/>
      </c>
      <c r="S29" s="102">
        <f>IF(R29="","",VLOOKUP(R29,'Bodové hodnocení'!$A$1:$B$20,2,FALSE))</f>
      </c>
    </row>
    <row r="30" spans="1:19" ht="15.75">
      <c r="A30" s="44" t="s">
        <v>23</v>
      </c>
      <c r="B30" s="22" t="s">
        <v>31</v>
      </c>
      <c r="C30" s="55"/>
      <c r="D30" s="59"/>
      <c r="E30" s="142">
        <f t="shared" si="8"/>
      </c>
      <c r="F30" s="53">
        <f t="shared" si="9"/>
      </c>
      <c r="G30" s="144"/>
      <c r="H30" s="144"/>
      <c r="I30" s="145"/>
      <c r="J30" s="146">
        <f t="shared" si="14"/>
      </c>
      <c r="K30" s="146"/>
      <c r="L30" s="146"/>
      <c r="M30" s="145"/>
      <c r="N30" s="146">
        <f t="shared" si="15"/>
      </c>
      <c r="O30" s="45">
        <f t="shared" si="10"/>
      </c>
      <c r="P30" s="53">
        <f t="shared" si="11"/>
      </c>
      <c r="Q30" s="147">
        <f t="shared" si="12"/>
      </c>
      <c r="R30" s="69">
        <f t="shared" si="13"/>
      </c>
      <c r="S30" s="102">
        <f>IF(R30="","",VLOOKUP(R30,'Bodové hodnocení'!$A$1:$B$20,2,FALSE))</f>
      </c>
    </row>
    <row r="31" spans="1:19" ht="15.75">
      <c r="A31" s="44" t="s">
        <v>25</v>
      </c>
      <c r="B31" s="22" t="s">
        <v>24</v>
      </c>
      <c r="C31" s="55"/>
      <c r="D31" s="59"/>
      <c r="E31" s="142">
        <f t="shared" si="8"/>
      </c>
      <c r="F31" s="53">
        <f t="shared" si="9"/>
      </c>
      <c r="G31" s="144"/>
      <c r="H31" s="144"/>
      <c r="I31" s="145"/>
      <c r="J31" s="146">
        <f t="shared" si="14"/>
      </c>
      <c r="K31" s="146"/>
      <c r="L31" s="146"/>
      <c r="M31" s="145"/>
      <c r="N31" s="146">
        <f t="shared" si="15"/>
      </c>
      <c r="O31" s="45">
        <f t="shared" si="10"/>
      </c>
      <c r="P31" s="53">
        <f t="shared" si="11"/>
      </c>
      <c r="Q31" s="147">
        <f t="shared" si="12"/>
      </c>
      <c r="R31" s="69">
        <f t="shared" si="13"/>
      </c>
      <c r="S31" s="102">
        <f>IF(R31="","",VLOOKUP(R31,'Bodové hodnocení'!$A$1:$B$20,2,FALSE))</f>
      </c>
    </row>
    <row r="32" spans="1:19" ht="15.75">
      <c r="A32" s="44" t="s">
        <v>26</v>
      </c>
      <c r="B32" s="22" t="s">
        <v>7</v>
      </c>
      <c r="C32" s="55"/>
      <c r="D32" s="59"/>
      <c r="E32" s="142">
        <f t="shared" si="8"/>
      </c>
      <c r="F32" s="53">
        <f t="shared" si="9"/>
      </c>
      <c r="G32" s="144"/>
      <c r="H32" s="144"/>
      <c r="I32" s="145"/>
      <c r="J32" s="146">
        <f t="shared" si="14"/>
      </c>
      <c r="K32" s="146"/>
      <c r="L32" s="146"/>
      <c r="M32" s="145"/>
      <c r="N32" s="146">
        <f t="shared" si="15"/>
      </c>
      <c r="O32" s="45">
        <f t="shared" si="10"/>
      </c>
      <c r="P32" s="53">
        <f t="shared" si="11"/>
      </c>
      <c r="Q32" s="147">
        <f t="shared" si="12"/>
      </c>
      <c r="R32" s="69">
        <f t="shared" si="13"/>
      </c>
      <c r="S32" s="102">
        <f>IF(R32="","",VLOOKUP(R32,'Bodové hodnocení'!$A$1:$B$20,2,FALSE))</f>
      </c>
    </row>
    <row r="33" spans="1:19" ht="15.75">
      <c r="A33" s="44" t="s">
        <v>27</v>
      </c>
      <c r="B33" s="19" t="s">
        <v>17</v>
      </c>
      <c r="C33" s="153"/>
      <c r="D33" s="59"/>
      <c r="E33" s="154">
        <f t="shared" si="8"/>
      </c>
      <c r="F33" s="53">
        <f t="shared" si="9"/>
      </c>
      <c r="G33" s="144"/>
      <c r="H33" s="144"/>
      <c r="I33" s="145"/>
      <c r="J33" s="146">
        <f t="shared" si="14"/>
      </c>
      <c r="K33" s="146"/>
      <c r="L33" s="146"/>
      <c r="M33" s="145"/>
      <c r="N33" s="146">
        <f t="shared" si="15"/>
      </c>
      <c r="O33" s="45">
        <f t="shared" si="10"/>
      </c>
      <c r="P33" s="53">
        <f t="shared" si="11"/>
      </c>
      <c r="Q33" s="147">
        <f t="shared" si="12"/>
      </c>
      <c r="R33" s="69">
        <f t="shared" si="13"/>
      </c>
      <c r="S33" s="102">
        <f>IF(R33="","",VLOOKUP(R33,'Bodové hodnocení'!$A$1:$B$20,2,FALSE))</f>
      </c>
    </row>
    <row r="34" spans="1:19" ht="15.75">
      <c r="A34" s="44" t="s">
        <v>28</v>
      </c>
      <c r="B34" s="22" t="s">
        <v>29</v>
      </c>
      <c r="C34" s="153"/>
      <c r="D34" s="59"/>
      <c r="E34" s="154"/>
      <c r="F34" s="53"/>
      <c r="G34" s="144"/>
      <c r="H34" s="144"/>
      <c r="I34" s="145"/>
      <c r="J34" s="146">
        <f t="shared" si="14"/>
      </c>
      <c r="K34" s="146"/>
      <c r="L34" s="146"/>
      <c r="M34" s="145"/>
      <c r="N34" s="146">
        <f t="shared" si="15"/>
      </c>
      <c r="O34" s="45"/>
      <c r="P34" s="53"/>
      <c r="Q34" s="147"/>
      <c r="R34" s="69"/>
      <c r="S34" s="102">
        <f>IF(R34="","",VLOOKUP(R34,'Bodové hodnocení'!$A$1:$B$20,2,FALSE))</f>
      </c>
    </row>
    <row r="35" spans="1:19" ht="15.75">
      <c r="A35" s="44" t="s">
        <v>30</v>
      </c>
      <c r="B35" s="23" t="s">
        <v>14</v>
      </c>
      <c r="C35" s="153"/>
      <c r="D35" s="59"/>
      <c r="E35" s="154">
        <f t="shared" si="8"/>
      </c>
      <c r="F35" s="53">
        <f>IF(C35="","",RANK(E35,$E$24:$E$36,1))</f>
      </c>
      <c r="G35" s="144"/>
      <c r="H35" s="144"/>
      <c r="I35" s="145"/>
      <c r="J35" s="146">
        <f t="shared" si="14"/>
      </c>
      <c r="K35" s="146"/>
      <c r="L35" s="146"/>
      <c r="M35" s="145"/>
      <c r="N35" s="146">
        <f t="shared" si="15"/>
      </c>
      <c r="O35" s="45">
        <f t="shared" si="10"/>
      </c>
      <c r="P35" s="53">
        <f>IF(O35="","",RANK(O35,$O$24:$O$36,1))</f>
      </c>
      <c r="Q35" s="147">
        <f>IF(F35="","",SUM(P35,F35))</f>
      </c>
      <c r="R35" s="69">
        <f>IF(Q35="","",RANK(Q35,$Q$24:$Q$36,1))</f>
      </c>
      <c r="S35" s="102">
        <f>IF(R35="","",VLOOKUP(R35,'Bodové hodnocení'!$A$1:$B$20,2,FALSE))</f>
      </c>
    </row>
    <row r="36" spans="1:19" ht="16.5" thickBot="1">
      <c r="A36" s="133" t="s">
        <v>32</v>
      </c>
      <c r="B36" s="111" t="s">
        <v>5</v>
      </c>
      <c r="C36" s="155"/>
      <c r="D36" s="156"/>
      <c r="E36" s="157">
        <f>IF(C36="","",MAX(C36,D36))</f>
      </c>
      <c r="F36" s="134">
        <f>IF(C36="","",RANK(E36,$E$24:$E$36,1))</f>
      </c>
      <c r="G36" s="158"/>
      <c r="H36" s="158"/>
      <c r="I36" s="159"/>
      <c r="J36" s="146">
        <f t="shared" si="14"/>
      </c>
      <c r="K36" s="160"/>
      <c r="L36" s="160"/>
      <c r="M36" s="159"/>
      <c r="N36" s="146">
        <f t="shared" si="15"/>
      </c>
      <c r="O36" s="135">
        <f t="shared" si="10"/>
      </c>
      <c r="P36" s="53">
        <f>IF(O36="","",RANK(O36,$O$24:$O$36,1))</f>
      </c>
      <c r="Q36" s="161">
        <f>IF(F36="","",SUM(P36,F36))</f>
      </c>
      <c r="R36" s="136">
        <f>IF(Q36="","",RANK(Q36,$Q$24:$Q$36,1))</f>
      </c>
      <c r="S36" s="102">
        <f>IF(R36="","",VLOOKUP(R36,'Bodové hodnocení'!$A$1:$B$20,2,FALSE))</f>
      </c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4"/>
      <c r="Q37" s="30"/>
      <c r="R37" s="224"/>
      <c r="S37" s="224"/>
    </row>
  </sheetData>
  <sheetProtection selectLockedCells="1" selectUnlockedCells="1"/>
  <mergeCells count="21">
    <mergeCell ref="C21:F22"/>
    <mergeCell ref="R3:R5"/>
    <mergeCell ref="Q21:Q23"/>
    <mergeCell ref="A3:B4"/>
    <mergeCell ref="C3:F4"/>
    <mergeCell ref="G3:P3"/>
    <mergeCell ref="G4:J4"/>
    <mergeCell ref="K4:N4"/>
    <mergeCell ref="O4:O5"/>
    <mergeCell ref="P4:P5"/>
    <mergeCell ref="A21:B22"/>
    <mergeCell ref="S3:S5"/>
    <mergeCell ref="G21:P21"/>
    <mergeCell ref="A1:S1"/>
    <mergeCell ref="R21:R23"/>
    <mergeCell ref="S21:S23"/>
    <mergeCell ref="G22:J22"/>
    <mergeCell ref="K22:N22"/>
    <mergeCell ref="O22:O23"/>
    <mergeCell ref="P22:P23"/>
    <mergeCell ref="Q3:Q5"/>
  </mergeCells>
  <conditionalFormatting sqref="A6:S19">
    <cfRule type="expression" priority="2" dxfId="0" stopIfTrue="1">
      <formula>MOD(ROW(IQ65521)-ROW($A$5)+$Y$1,$Z$1+$Y$1)&lt;$Z$1</formula>
    </cfRule>
  </conditionalFormatting>
  <conditionalFormatting sqref="A24:S36">
    <cfRule type="expression" priority="1" dxfId="0" stopIfTrue="1">
      <formula>MOD(ROW(IQ65521)-ROW($A$5)+$Y$1,$Z$1+$Y$1)&lt;$Z$1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2018-06-17T15:08:17Z</cp:lastPrinted>
  <dcterms:created xsi:type="dcterms:W3CDTF">2020-07-09T14:15:10Z</dcterms:created>
  <dcterms:modified xsi:type="dcterms:W3CDTF">2020-09-20T18:01:27Z</dcterms:modified>
  <cp:category/>
  <cp:version/>
  <cp:contentType/>
  <cp:contentStatus/>
</cp:coreProperties>
</file>